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bletový\Documents\Výběrová řízení 2022\Rekonstrukce hřiště\"/>
    </mc:Choice>
  </mc:AlternateContent>
  <bookViews>
    <workbookView xWindow="0" yWindow="0" windowWidth="21570" windowHeight="7545" firstSheet="1" activeTab="1"/>
  </bookViews>
  <sheets>
    <sheet name="Rekapitulace stavby" sheetId="1" state="veryHidden" r:id="rId1"/>
    <sheet name="Příloha č.1_Specifikace " sheetId="2" r:id="rId2"/>
  </sheets>
  <definedNames>
    <definedName name="_xlnm._FilterDatabase" localSheetId="1" hidden="1">'Příloha č.1_Specifikace '!$C$45:$K$138</definedName>
    <definedName name="_xlnm.Print_Titles" localSheetId="1">'Příloha č.1_Specifikace '!$45:$45</definedName>
    <definedName name="_xlnm.Print_Titles" localSheetId="0">'Rekapitulace stavby'!$92:$92</definedName>
    <definedName name="_xlnm.Print_Area" localSheetId="1">'Příloha č.1_Specifikace '!#REF!,'Příloha č.1_Specifikace '!#REF!,'Příloha č.1_Specifikace '!$C$35:$K$138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1" i="2" l="1"/>
  <c r="H132" i="2" s="1"/>
  <c r="H130" i="2" s="1"/>
  <c r="AY95" i="1"/>
  <c r="AX95" i="1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BI122" i="2"/>
  <c r="BH122" i="2"/>
  <c r="BG122" i="2"/>
  <c r="BF122" i="2"/>
  <c r="T122" i="2"/>
  <c r="R122" i="2"/>
  <c r="P122" i="2"/>
  <c r="BI115" i="2"/>
  <c r="BH115" i="2"/>
  <c r="BG115" i="2"/>
  <c r="BF115" i="2"/>
  <c r="T114" i="2"/>
  <c r="R114" i="2"/>
  <c r="P114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BI81" i="2"/>
  <c r="BH81" i="2"/>
  <c r="BG81" i="2"/>
  <c r="BF81" i="2"/>
  <c r="T81" i="2"/>
  <c r="R81" i="2"/>
  <c r="P81" i="2"/>
  <c r="BI77" i="2"/>
  <c r="BH77" i="2"/>
  <c r="BG77" i="2"/>
  <c r="BF77" i="2"/>
  <c r="T77" i="2"/>
  <c r="R77" i="2"/>
  <c r="P77" i="2"/>
  <c r="BI73" i="2"/>
  <c r="BH73" i="2"/>
  <c r="BG73" i="2"/>
  <c r="BF73" i="2"/>
  <c r="T73" i="2"/>
  <c r="R73" i="2"/>
  <c r="P73" i="2"/>
  <c r="BI70" i="2"/>
  <c r="BH70" i="2"/>
  <c r="BG70" i="2"/>
  <c r="BF70" i="2"/>
  <c r="T70" i="2"/>
  <c r="R70" i="2"/>
  <c r="P70" i="2"/>
  <c r="BI66" i="2"/>
  <c r="BH66" i="2"/>
  <c r="BG66" i="2"/>
  <c r="BF66" i="2"/>
  <c r="T66" i="2"/>
  <c r="R66" i="2"/>
  <c r="P66" i="2"/>
  <c r="BI63" i="2"/>
  <c r="BH63" i="2"/>
  <c r="BG63" i="2"/>
  <c r="BF63" i="2"/>
  <c r="T63" i="2"/>
  <c r="R63" i="2"/>
  <c r="P63" i="2"/>
  <c r="BI60" i="2"/>
  <c r="BH60" i="2"/>
  <c r="BG60" i="2"/>
  <c r="BF60" i="2"/>
  <c r="T60" i="2"/>
  <c r="R60" i="2"/>
  <c r="P60" i="2"/>
  <c r="BI54" i="2"/>
  <c r="BH54" i="2"/>
  <c r="BG54" i="2"/>
  <c r="BF54" i="2"/>
  <c r="T54" i="2"/>
  <c r="T53" i="2" s="1"/>
  <c r="R54" i="2"/>
  <c r="R53" i="2" s="1"/>
  <c r="P54" i="2"/>
  <c r="P53" i="2" s="1"/>
  <c r="BI49" i="2"/>
  <c r="BH49" i="2"/>
  <c r="BG49" i="2"/>
  <c r="BF49" i="2"/>
  <c r="T49" i="2"/>
  <c r="T48" i="2" s="1"/>
  <c r="R49" i="2"/>
  <c r="R48" i="2" s="1"/>
  <c r="P49" i="2"/>
  <c r="P48" i="2" s="1"/>
  <c r="F9" i="2"/>
  <c r="E7" i="2"/>
  <c r="J12" i="2"/>
  <c r="J9" i="2"/>
  <c r="L90" i="1"/>
  <c r="AM90" i="1"/>
  <c r="AM89" i="1"/>
  <c r="L89" i="1"/>
  <c r="AM87" i="1"/>
  <c r="L87" i="1"/>
  <c r="L85" i="1"/>
  <c r="L84" i="1"/>
  <c r="BK138" i="2"/>
  <c r="J138" i="2"/>
  <c r="J133" i="2"/>
  <c r="BK122" i="2"/>
  <c r="BK109" i="2"/>
  <c r="BK106" i="2"/>
  <c r="BK73" i="2"/>
  <c r="BK70" i="2"/>
  <c r="J70" i="2"/>
  <c r="BK66" i="2"/>
  <c r="J66" i="2"/>
  <c r="BK63" i="2"/>
  <c r="J63" i="2"/>
  <c r="BK60" i="2"/>
  <c r="J60" i="2"/>
  <c r="BK54" i="2"/>
  <c r="J54" i="2"/>
  <c r="BK49" i="2"/>
  <c r="BK98" i="2"/>
  <c r="J98" i="2"/>
  <c r="BK92" i="2"/>
  <c r="J92" i="2"/>
  <c r="BK90" i="2"/>
  <c r="J86" i="2"/>
  <c r="BK81" i="2"/>
  <c r="J81" i="2"/>
  <c r="BK77" i="2"/>
  <c r="J77" i="2"/>
  <c r="J73" i="2"/>
  <c r="BK137" i="2"/>
  <c r="BK133" i="2"/>
  <c r="J122" i="2"/>
  <c r="BK115" i="2"/>
  <c r="J115" i="2"/>
  <c r="J109" i="2"/>
  <c r="J106" i="2"/>
  <c r="BK102" i="2"/>
  <c r="J137" i="2"/>
  <c r="J49" i="2"/>
  <c r="J102" i="2"/>
  <c r="J90" i="2"/>
  <c r="BK86" i="2"/>
  <c r="AS94" i="1"/>
  <c r="J130" i="2" l="1"/>
  <c r="BE130" i="2" s="1"/>
  <c r="P130" i="2"/>
  <c r="P121" i="2" s="1"/>
  <c r="P120" i="2" s="1"/>
  <c r="R130" i="2"/>
  <c r="R121" i="2" s="1"/>
  <c r="R120" i="2" s="1"/>
  <c r="T130" i="2"/>
  <c r="T121" i="2" s="1"/>
  <c r="T120" i="2" s="1"/>
  <c r="BK130" i="2"/>
  <c r="BK121" i="2" s="1"/>
  <c r="J121" i="2" s="1"/>
  <c r="J27" i="2" s="1"/>
  <c r="BK136" i="2"/>
  <c r="J136" i="2" s="1"/>
  <c r="J28" i="2" s="1"/>
  <c r="R136" i="2"/>
  <c r="R72" i="2"/>
  <c r="P72" i="2"/>
  <c r="BK59" i="2"/>
  <c r="J59" i="2" s="1"/>
  <c r="J20" i="2" s="1"/>
  <c r="P59" i="2"/>
  <c r="R59" i="2"/>
  <c r="T72" i="2"/>
  <c r="BK97" i="2"/>
  <c r="J97" i="2" s="1"/>
  <c r="J23" i="2" s="1"/>
  <c r="P97" i="2"/>
  <c r="R97" i="2"/>
  <c r="T97" i="2"/>
  <c r="BK105" i="2"/>
  <c r="J105" i="2" s="1"/>
  <c r="J24" i="2" s="1"/>
  <c r="P105" i="2"/>
  <c r="R105" i="2"/>
  <c r="T105" i="2"/>
  <c r="P136" i="2"/>
  <c r="BK72" i="2"/>
  <c r="J72" i="2" s="1"/>
  <c r="J21" i="2" s="1"/>
  <c r="T59" i="2"/>
  <c r="T136" i="2"/>
  <c r="F11" i="2"/>
  <c r="F12" i="2"/>
  <c r="BE86" i="2"/>
  <c r="J11" i="2"/>
  <c r="BE133" i="2"/>
  <c r="BE138" i="2"/>
  <c r="BK53" i="2"/>
  <c r="J53" i="2" s="1"/>
  <c r="J19" i="2" s="1"/>
  <c r="BE102" i="2"/>
  <c r="BE106" i="2"/>
  <c r="BE109" i="2"/>
  <c r="BE73" i="2"/>
  <c r="BE77" i="2"/>
  <c r="BE81" i="2"/>
  <c r="BE90" i="2"/>
  <c r="BE92" i="2"/>
  <c r="BE98" i="2"/>
  <c r="BK114" i="2"/>
  <c r="J114" i="2" s="1"/>
  <c r="J25" i="2" s="1"/>
  <c r="BE49" i="2"/>
  <c r="BE54" i="2"/>
  <c r="BE60" i="2"/>
  <c r="BE63" i="2"/>
  <c r="BE66" i="2"/>
  <c r="BE70" i="2"/>
  <c r="BK48" i="2"/>
  <c r="J48" i="2" s="1"/>
  <c r="J18" i="2" s="1"/>
  <c r="BE115" i="2"/>
  <c r="BE122" i="2"/>
  <c r="BE137" i="2"/>
  <c r="BC95" i="1"/>
  <c r="BC94" i="1" s="1"/>
  <c r="AY94" i="1" s="1"/>
  <c r="AW95" i="1"/>
  <c r="BD95" i="1"/>
  <c r="BD94" i="1" s="1"/>
  <c r="W33" i="1" s="1"/>
  <c r="BA95" i="1"/>
  <c r="BA94" i="1" s="1"/>
  <c r="W30" i="1" s="1"/>
  <c r="BB95" i="1"/>
  <c r="BB94" i="1" s="1"/>
  <c r="W31" i="1" s="1"/>
  <c r="P47" i="2" l="1"/>
  <c r="R47" i="2"/>
  <c r="T47" i="2"/>
  <c r="T96" i="2"/>
  <c r="P96" i="2"/>
  <c r="P46" i="2" s="1"/>
  <c r="AU95" i="1" s="1"/>
  <c r="AU94" i="1" s="1"/>
  <c r="R96" i="2"/>
  <c r="BK96" i="2"/>
  <c r="J96" i="2" s="1"/>
  <c r="J22" i="2" s="1"/>
  <c r="BK120" i="2"/>
  <c r="J120" i="2" s="1"/>
  <c r="J26" i="2" s="1"/>
  <c r="BK47" i="2"/>
  <c r="J47" i="2" s="1"/>
  <c r="J17" i="2" s="1"/>
  <c r="W32" i="1"/>
  <c r="AV95" i="1"/>
  <c r="AT95" i="1" s="1"/>
  <c r="AX94" i="1"/>
  <c r="AW94" i="1"/>
  <c r="AK30" i="1" s="1"/>
  <c r="AZ95" i="1"/>
  <c r="AZ94" i="1" s="1"/>
  <c r="AV94" i="1" s="1"/>
  <c r="AK29" i="1" s="1"/>
  <c r="T46" i="2" l="1"/>
  <c r="R46" i="2"/>
  <c r="BK46" i="2"/>
  <c r="J46" i="2" s="1"/>
  <c r="J16" i="2" s="1"/>
  <c r="AT94" i="1"/>
  <c r="W29" i="1"/>
  <c r="AG95" i="1" l="1"/>
  <c r="AG94" i="1" s="1"/>
  <c r="AN94" i="1" s="1"/>
  <c r="AN95" i="1" l="1"/>
  <c r="AK26" i="1"/>
  <c r="AK35" i="1" s="1"/>
</calcChain>
</file>

<file path=xl/sharedStrings.xml><?xml version="1.0" encoding="utf-8"?>
<sst xmlns="http://schemas.openxmlformats.org/spreadsheetml/2006/main" count="1011" uniqueCount="264">
  <si>
    <t>Export Komplet</t>
  </si>
  <si>
    <t/>
  </si>
  <si>
    <t>2.0</t>
  </si>
  <si>
    <t>False</t>
  </si>
  <si>
    <t>{85ca3a8c-d222-4237-a2da-7929bff561d4}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</si>
  <si>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</si>
  <si>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</si>
  <si>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</si>
  <si>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</si>
  <si>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</si>
  <si>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</si>
  <si>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</si>
  <si>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</si>
  <si>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CN-2021-080</t>
  </si>
  <si>
    <t>Stavba:</t>
  </si>
  <si>
    <t>ZŠ a Mš Haunspalka, Praha 6 - rekonstrukce povrchu víceúčelového hřiště</t>
  </si>
  <si>
    <t>KSO:</t>
  </si>
  <si>
    <t>CC-CZ:</t>
  </si>
  <si>
    <t>Místo:</t>
  </si>
  <si>
    <t xml:space="preserve"> </t>
  </si>
  <si>
    <t>Datum:</t>
  </si>
  <si>
    <t>1. 6. 2021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</si>
  <si>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</si>
  <si>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</si>
  <si>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</si>
  <si>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</si>
  <si>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</si>
  <si>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</si>
  <si>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</si>
  <si>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</si>
  <si>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</si>
  <si>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</si>
  <si>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</si>
  <si>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</si>
  <si>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</si>
  <si>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</si>
  <si>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</si>
  <si>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</si>
  <si>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</si>
  <si>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</si>
  <si>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</si>
  <si>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</si>
  <si>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</si>
  <si>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</si>
  <si>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</si>
  <si>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</si>
  <si>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</si>
  <si>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</si>
  <si>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</si>
  <si>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</si>
  <si>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</si>
  <si>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</si>
  <si>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</si>
  <si>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</si>
  <si>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</si>
  <si>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</si>
  <si>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</si>
  <si>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</si>
  <si>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</si>
  <si>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</si>
  <si>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</si>
  <si>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</si>
  <si>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</si>
  <si>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</si>
  <si>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</si>
  <si>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</si>
  <si>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</si>
  <si>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</si>
  <si>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</si>
  <si>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</si>
  <si>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</si>
  <si>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</si>
  <si>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</si>
  <si>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</si>
  <si>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</si>
  <si>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</si>
  <si>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</si>
  <si>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</si>
  <si>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</si>
  <si>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</si>
  <si>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</si>
  <si>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</si>
  <si>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</si>
  <si>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</si>
  <si>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</si>
  <si>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</si>
  <si>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</si>
  <si>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</si>
  <si>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</si>
  <si>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</si>
  <si>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767 - Konstrukce zámečnické</t>
  </si>
  <si>
    <t xml:space="preserve">    776 - Podlahy povlakové</t>
  </si>
  <si>
    <t>N00 - R položky</t>
  </si>
  <si>
    <t xml:space="preserve">    N01 - Umělé konstrukce sportovišť</t>
  </si>
  <si>
    <t>OST - Ostatní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</si>
  <si>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</si>
  <si>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</si>
  <si>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</si>
  <si>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</si>
  <si>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</si>
  <si>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</si>
  <si>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</si>
  <si>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</si>
  <si>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</si>
  <si>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</si>
  <si>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</si>
  <si>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</si>
  <si>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</si>
  <si>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</si>
  <si>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</si>
  <si>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</si>
  <si>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</si>
  <si>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11</t>
  </si>
  <si>
    <t>K</t>
  </si>
  <si>
    <t>310321111</t>
  </si>
  <si>
    <t>Zabetonování otvorů ve zdivu nadzákladovém včetně bednění, odbednění a výztuže (materiál v ceně) plochy do 1 m2</t>
  </si>
  <si>
    <t>m3</t>
  </si>
  <si>
    <t>CS ÚRS 2020 01</t>
  </si>
  <si>
    <t>4</t>
  </si>
  <si>
    <t>-1183086054</t>
  </si>
  <si>
    <t>VV</t>
  </si>
  <si>
    <t>zabetonování stávajícího a vybouraného žlábku</t>
  </si>
  <si>
    <t>74,6*0,2*0,3</t>
  </si>
  <si>
    <t>Součet</t>
  </si>
  <si>
    <t>6</t>
  </si>
  <si>
    <t>Úpravy povrchů, podlahy a osazování výplní</t>
  </si>
  <si>
    <t>25</t>
  </si>
  <si>
    <t>631311214</t>
  </si>
  <si>
    <t>2061176406</t>
  </si>
  <si>
    <t>PSC</t>
  </si>
  <si>
    <t>13,8*4*0,08</t>
  </si>
  <si>
    <t>9</t>
  </si>
  <si>
    <t>Ostatní konstrukce a práce, bourání</t>
  </si>
  <si>
    <t>12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</si>
  <si>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</si>
  <si>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</si>
  <si>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m</t>
  </si>
  <si>
    <t>-113546347</t>
  </si>
  <si>
    <t>13</t>
  </si>
  <si>
    <t>M</t>
  </si>
  <si>
    <t>59217037</t>
  </si>
  <si>
    <t>obrubník betonový parkový přírodní 500x50x200mm</t>
  </si>
  <si>
    <t>8</t>
  </si>
  <si>
    <t>-485096378</t>
  </si>
  <si>
    <t>25,1*1,15</t>
  </si>
  <si>
    <t>966008222</t>
  </si>
  <si>
    <t>Bourání odvodňovacího žlabu s odklizením a uložením vybouraného materiálu na skládku na vzdálenost do 10 m nebo s naložením na dopravní prostředek betonového nebo polymerbetonového s krycím roštem šířky přes 200 mm</t>
  </si>
  <si>
    <t>-1061360168</t>
  </si>
  <si>
    <t>13,8+2*2,15+2*3,5</t>
  </si>
  <si>
    <t>14</t>
  </si>
  <si>
    <t>966072811</t>
  </si>
  <si>
    <t>Rozebrání oplocení z dílců rámových na ocelové sloupky, výšky přes 1 do 2 m</t>
  </si>
  <si>
    <t>-1850430106</t>
  </si>
  <si>
    <t>997</t>
  </si>
  <si>
    <t>Přesun sutě</t>
  </si>
  <si>
    <t>997013501</t>
  </si>
  <si>
    <t>Odvoz suti a vybouraných hmot na skládku nebo meziskládku  se složením, na vzdálenost do 1 km</t>
  </si>
  <si>
    <t>t</t>
  </si>
  <si>
    <t>1321302001</t>
  </si>
  <si>
    <t>0,25*0,3*0,5*2,2*25,1</t>
  </si>
  <si>
    <t>997013813</t>
  </si>
  <si>
    <t>Poplatek za uložení stavebního odpadu na skládce (skládkovné) z plastických hmot zatříděného do Katalogu odpadů pod kódem 17 02 03</t>
  </si>
  <si>
    <t>1207202897</t>
  </si>
  <si>
    <t>(24,5*13,5-1,525*2)*0,025</t>
  </si>
  <si>
    <t>997013509</t>
  </si>
  <si>
    <t>Odvoz suti a vybouraných hmot na skládku nebo meziskládku  se složením, na vzdálenost Příplatek k ceně za každý další i započatý 1 km přes 1 km</t>
  </si>
  <si>
    <t>-41421790</t>
  </si>
  <si>
    <t>30 km</t>
  </si>
  <si>
    <t>2,071*30</t>
  </si>
  <si>
    <t>7</t>
  </si>
  <si>
    <t>997013601</t>
  </si>
  <si>
    <t>Poplatek za uložení stavebního odpadu na skládce (skládkovné) z prostého betonu zatříděného do Katalogu odpadů pod kódem 17 01 01</t>
  </si>
  <si>
    <t>-1634649880</t>
  </si>
  <si>
    <t>2,071</t>
  </si>
  <si>
    <t>997131531</t>
  </si>
  <si>
    <t>Odvoz na skládku demontovaných konstrukcí  s naložením na dopravní prostředek a se složením z plastických hmot do 1 km</t>
  </si>
  <si>
    <t>-1754239231</t>
  </si>
  <si>
    <t>10</t>
  </si>
  <si>
    <t>997131539</t>
  </si>
  <si>
    <t>Odvoz na skládku demontovaných konstrukcí  s naložením na dopravní prostředek a se složením z plastických hmot Příplatek k ceně za každý další i započatý 1 km přes 1 km</t>
  </si>
  <si>
    <t>-367689376</t>
  </si>
  <si>
    <t>30*8,193</t>
  </si>
  <si>
    <t>PSV</t>
  </si>
  <si>
    <t>Práce a dodávky PSV</t>
  </si>
  <si>
    <t>762</t>
  </si>
  <si>
    <t>Konstrukce tesařské</t>
  </si>
  <si>
    <t>17</t>
  </si>
  <si>
    <t>762112110</t>
  </si>
  <si>
    <t>Montáž konstrukce stěn a příček na hladko (bez zářezů)  z hraněného a polohraněného řeziva, průřezové plochy do 120 cm2</t>
  </si>
  <si>
    <t>16</t>
  </si>
  <si>
    <t>1543977861</t>
  </si>
  <si>
    <t>5*11*2,3</t>
  </si>
  <si>
    <t>18</t>
  </si>
  <si>
    <t>762295001</t>
  </si>
  <si>
    <t>Spojovací prostředky schodišť a zábradlí  hřebíky, svory, fixační prkna, vruty</t>
  </si>
  <si>
    <t>1663113986</t>
  </si>
  <si>
    <t>126,5*0,04*0,12</t>
  </si>
  <si>
    <t>767</t>
  </si>
  <si>
    <t>Konstrukce zámečnické</t>
  </si>
  <si>
    <t>767136141</t>
  </si>
  <si>
    <t>Montáž stěn a příček z plechu  příček doplňujících částí sloupků středních</t>
  </si>
  <si>
    <t>kus</t>
  </si>
  <si>
    <t>-2081432792</t>
  </si>
  <si>
    <t>767996701</t>
  </si>
  <si>
    <t>Demontáž ostatních zámečnických konstrukcí  o hmotnosti jednotlivých dílů řezáním do 50 kg</t>
  </si>
  <si>
    <t>kg</t>
  </si>
  <si>
    <t>-1747641098</t>
  </si>
  <si>
    <t>12*19</t>
  </si>
  <si>
    <t>776</t>
  </si>
  <si>
    <t>Podlahy povlakové</t>
  </si>
  <si>
    <t>776201814</t>
  </si>
  <si>
    <t>Demontáž povlakových podlahovin volně položených podlepených páskou</t>
  </si>
  <si>
    <t>m2</t>
  </si>
  <si>
    <t>11227440</t>
  </si>
  <si>
    <t>23,5*13,8</t>
  </si>
  <si>
    <t>-1,525*2</t>
  </si>
  <si>
    <t>N00</t>
  </si>
  <si>
    <t>R položky</t>
  </si>
  <si>
    <t>N01</t>
  </si>
  <si>
    <t>Umělé konstrukce sportovišť</t>
  </si>
  <si>
    <t>24</t>
  </si>
  <si>
    <t>LAJ 102</t>
  </si>
  <si>
    <t>Lajnování míčové sporty barevné š. 50 mm</t>
  </si>
  <si>
    <t>bm</t>
  </si>
  <si>
    <t>512</t>
  </si>
  <si>
    <t>-1282775860</t>
  </si>
  <si>
    <t>basketbal</t>
  </si>
  <si>
    <t>180,34</t>
  </si>
  <si>
    <t>volejbal</t>
  </si>
  <si>
    <t>84</t>
  </si>
  <si>
    <t>minikopaná</t>
  </si>
  <si>
    <t>122</t>
  </si>
  <si>
    <t>23</t>
  </si>
  <si>
    <t>POV 301</t>
  </si>
  <si>
    <t>Umělý sportovní povrch CONIPUR EPDM tl. 11 mm, barva červená</t>
  </si>
  <si>
    <t>661776834</t>
  </si>
  <si>
    <t>19</t>
  </si>
  <si>
    <t>ZAM 601</t>
  </si>
  <si>
    <t>345168314</t>
  </si>
  <si>
    <t>OST</t>
  </si>
  <si>
    <t>Ostatní</t>
  </si>
  <si>
    <t>20</t>
  </si>
  <si>
    <t>VYB 103-2</t>
  </si>
  <si>
    <t>ks</t>
  </si>
  <si>
    <t>-710063632</t>
  </si>
  <si>
    <t>VYB 302</t>
  </si>
  <si>
    <t>-787491745</t>
  </si>
  <si>
    <t>23,5*13,8-1,525*1,525+2*3*1,5</t>
  </si>
  <si>
    <t>Mazanina z betonu  prostého se zvýšenými nároky na prostředí tl. přes 50 do 80 mm tř. C 25/30 - vyrovnávací klín u propadliny</t>
  </si>
  <si>
    <t>Demontáž a zpětná montáž dřevěné výplně</t>
  </si>
  <si>
    <t>Branka na minikopanou do zemních pouzder D+M vč. zemních pouzder</t>
  </si>
  <si>
    <t xml:space="preserve">Demontáž stávajícího sportovního povrchu - umělý trávník </t>
  </si>
  <si>
    <t xml:space="preserve">Demontáž stávajících sloupků oplocení </t>
  </si>
  <si>
    <t>Zpětná montáž oplocení z dílců rámových na ocelové sloupky, výšky přes 1 do 2 m</t>
  </si>
  <si>
    <t>Výšková úprava vybetonováním v propadlém místě</t>
  </si>
  <si>
    <t>Osazení obrub v místě dobetonované plochy</t>
  </si>
  <si>
    <t xml:space="preserve">Zpětná montáž sloupků oplocení s úpravou a navýšením (navařením) na potřebnou výšku </t>
  </si>
  <si>
    <t>Rekonstrukce povrchu víceúčelového hřiště</t>
  </si>
  <si>
    <t>Základní škola Hanspaulka, Sušická 14000/29, Praha 6</t>
  </si>
  <si>
    <t>Základní škola Hanspaulka a Mateřská škola Kohoutek, Praha 6, Sušická 29</t>
  </si>
  <si>
    <t>Sušická 1000/29, 160 00 Praha 6</t>
  </si>
  <si>
    <t>Volejbal sada, ocel, úpr pznk, profil pr. 102 mm, vč. pouzder a víček</t>
  </si>
  <si>
    <t>Příloha č.1 k výběrovému řízení č. 001/2022</t>
  </si>
  <si>
    <t>6+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</si>
</sst>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2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49" fontId="20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2" xfId="0" applyFont="1" applyFill="1" applyBorder="1" applyAlignment="1" applyProtection="1">
      <alignment horizontal="left" vertical="center" wrapText="1"/>
      <protection locked="0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49" fontId="20" fillId="0" borderId="0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167" fontId="20" fillId="0" borderId="0" xfId="0" applyNumberFormat="1" applyFont="1" applyBorder="1" applyAlignment="1" applyProtection="1">
      <alignment vertical="center"/>
      <protection locked="0"/>
    </xf>
    <xf numFmtId="4" fontId="20" fillId="0" borderId="0" xfId="0" applyNumberFormat="1" applyFont="1" applyBorder="1" applyAlignment="1" applyProtection="1">
      <alignment vertical="center"/>
      <protection locked="0"/>
    </xf>
    <xf numFmtId="0" fontId="20" fillId="5" borderId="0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vertical="center"/>
    </xf>
    <xf numFmtId="166" fontId="21" fillId="0" borderId="15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167" fontId="20" fillId="0" borderId="0" xfId="0" applyNumberFormat="1" applyFont="1" applyFill="1" applyBorder="1" applyAlignment="1" applyProtection="1">
      <alignment vertical="center"/>
      <protection locked="0"/>
    </xf>
    <xf numFmtId="4" fontId="20" fillId="0" borderId="0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90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218" t="s">
        <v>13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19"/>
      <c r="BS5" s="16" t="s">
        <v>6</v>
      </c>
    </row>
    <row r="6" spans="1:74" s="1" customFormat="1" ht="36.950000000000003" customHeight="1">
      <c r="B6" s="19"/>
      <c r="D6" s="24" t="s">
        <v>14</v>
      </c>
      <c r="K6" s="219" t="s">
        <v>15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R6" s="19"/>
      <c r="BS6" s="16" t="s">
        <v>6</v>
      </c>
    </row>
    <row r="7" spans="1:74" s="1" customFormat="1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19</v>
      </c>
      <c r="AK11" s="25" t="s">
        <v>24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25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19</v>
      </c>
      <c r="AK14" s="25" t="s">
        <v>24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26</v>
      </c>
      <c r="AK16" s="25" t="s">
        <v>23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19</v>
      </c>
      <c r="AK17" s="25" t="s">
        <v>24</v>
      </c>
      <c r="AN17" s="23" t="s">
        <v>1</v>
      </c>
      <c r="AR17" s="19"/>
      <c r="BS17" s="16" t="s">
        <v>27</v>
      </c>
    </row>
    <row r="18" spans="1:71" s="1" customFormat="1" ht="6.95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28</v>
      </c>
      <c r="AK19" s="25" t="s">
        <v>23</v>
      </c>
      <c r="AN19" s="23" t="s">
        <v>1</v>
      </c>
      <c r="AR19" s="19"/>
      <c r="BS19" s="16" t="s">
        <v>6</v>
      </c>
    </row>
    <row r="20" spans="1:71" s="1" customFormat="1" ht="18.399999999999999" customHeight="1">
      <c r="B20" s="19"/>
      <c r="E20" s="23" t="s">
        <v>19</v>
      </c>
      <c r="AK20" s="25" t="s">
        <v>24</v>
      </c>
      <c r="AN20" s="23" t="s">
        <v>1</v>
      </c>
      <c r="AR20" s="19"/>
      <c r="BS20" s="16" t="s">
        <v>3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29</v>
      </c>
      <c r="AR22" s="19"/>
    </row>
    <row r="23" spans="1:71" s="1" customFormat="1" ht="16.5" customHeight="1">
      <c r="B23" s="19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30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21" t="e">
        <f>ROUND(AG94,2)</f>
        <v>#REF!</v>
      </c>
      <c r="AL26" s="222"/>
      <c r="AM26" s="222"/>
      <c r="AN26" s="222"/>
      <c r="AO26" s="222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23" t="s">
        <v>31</v>
      </c>
      <c r="M28" s="223"/>
      <c r="N28" s="223"/>
      <c r="O28" s="223"/>
      <c r="P28" s="223"/>
      <c r="Q28" s="28"/>
      <c r="R28" s="28"/>
      <c r="S28" s="28"/>
      <c r="T28" s="28"/>
      <c r="U28" s="28"/>
      <c r="V28" s="28"/>
      <c r="W28" s="223" t="s">
        <v>32</v>
      </c>
      <c r="X28" s="223"/>
      <c r="Y28" s="223"/>
      <c r="Z28" s="223"/>
      <c r="AA28" s="223"/>
      <c r="AB28" s="223"/>
      <c r="AC28" s="223"/>
      <c r="AD28" s="223"/>
      <c r="AE28" s="223"/>
      <c r="AF28" s="28"/>
      <c r="AG28" s="28"/>
      <c r="AH28" s="28"/>
      <c r="AI28" s="28"/>
      <c r="AJ28" s="28"/>
      <c r="AK28" s="223" t="s">
        <v>33</v>
      </c>
      <c r="AL28" s="223"/>
      <c r="AM28" s="223"/>
      <c r="AN28" s="223"/>
      <c r="AO28" s="223"/>
      <c r="AP28" s="28"/>
      <c r="AQ28" s="28"/>
      <c r="AR28" s="29"/>
      <c r="BE28" s="28"/>
    </row>
    <row r="29" spans="1:71" s="3" customFormat="1" ht="14.45" customHeight="1">
      <c r="B29" s="32"/>
      <c r="D29" s="25" t="s">
        <v>34</v>
      </c>
      <c r="F29" s="25" t="s">
        <v>35</v>
      </c>
      <c r="L29" s="208">
        <v>0.21</v>
      </c>
      <c r="M29" s="207"/>
      <c r="N29" s="207"/>
      <c r="O29" s="207"/>
      <c r="P29" s="207"/>
      <c r="W29" s="206" t="e">
        <f>ROUND(AZ94, 2)</f>
        <v>#REF!</v>
      </c>
      <c r="X29" s="207"/>
      <c r="Y29" s="207"/>
      <c r="Z29" s="207"/>
      <c r="AA29" s="207"/>
      <c r="AB29" s="207"/>
      <c r="AC29" s="207"/>
      <c r="AD29" s="207"/>
      <c r="AE29" s="207"/>
      <c r="AK29" s="206" t="e">
        <f>ROUND(AV94, 2)</f>
        <v>#REF!</v>
      </c>
      <c r="AL29" s="207"/>
      <c r="AM29" s="207"/>
      <c r="AN29" s="207"/>
      <c r="AO29" s="207"/>
      <c r="AR29" s="32"/>
    </row>
    <row r="30" spans="1:71" s="3" customFormat="1" ht="14.45" customHeight="1">
      <c r="B30" s="32"/>
      <c r="F30" s="25" t="s">
        <v>36</v>
      </c>
      <c r="L30" s="208">
        <v>0.15</v>
      </c>
      <c r="M30" s="207"/>
      <c r="N30" s="207"/>
      <c r="O30" s="207"/>
      <c r="P30" s="207"/>
      <c r="W30" s="206" t="e">
        <f>ROUND(BA94, 2)</f>
        <v>#REF!</v>
      </c>
      <c r="X30" s="207"/>
      <c r="Y30" s="207"/>
      <c r="Z30" s="207"/>
      <c r="AA30" s="207"/>
      <c r="AB30" s="207"/>
      <c r="AC30" s="207"/>
      <c r="AD30" s="207"/>
      <c r="AE30" s="207"/>
      <c r="AK30" s="206" t="e">
        <f>ROUND(AW94, 2)</f>
        <v>#REF!</v>
      </c>
      <c r="AL30" s="207"/>
      <c r="AM30" s="207"/>
      <c r="AN30" s="207"/>
      <c r="AO30" s="207"/>
      <c r="AR30" s="32"/>
    </row>
    <row r="31" spans="1:71" s="3" customFormat="1" ht="14.45" hidden="1" customHeight="1">
      <c r="B31" s="32"/>
      <c r="F31" s="25" t="s">
        <v>37</v>
      </c>
      <c r="L31" s="208">
        <v>0.21</v>
      </c>
      <c r="M31" s="207"/>
      <c r="N31" s="207"/>
      <c r="O31" s="207"/>
      <c r="P31" s="207"/>
      <c r="W31" s="206" t="e">
        <f>ROUND(BB94, 2)</f>
        <v>#REF!</v>
      </c>
      <c r="X31" s="207"/>
      <c r="Y31" s="207"/>
      <c r="Z31" s="207"/>
      <c r="AA31" s="207"/>
      <c r="AB31" s="207"/>
      <c r="AC31" s="207"/>
      <c r="AD31" s="207"/>
      <c r="AE31" s="207"/>
      <c r="AK31" s="206">
        <v>0</v>
      </c>
      <c r="AL31" s="207"/>
      <c r="AM31" s="207"/>
      <c r="AN31" s="207"/>
      <c r="AO31" s="207"/>
      <c r="AR31" s="32"/>
    </row>
    <row r="32" spans="1:71" s="3" customFormat="1" ht="14.45" hidden="1" customHeight="1">
      <c r="B32" s="32"/>
      <c r="F32" s="25" t="s">
        <v>38</v>
      </c>
      <c r="L32" s="208">
        <v>0.15</v>
      </c>
      <c r="M32" s="207"/>
      <c r="N32" s="207"/>
      <c r="O32" s="207"/>
      <c r="P32" s="207"/>
      <c r="W32" s="206" t="e">
        <f>ROUND(BC94, 2)</f>
        <v>#REF!</v>
      </c>
      <c r="X32" s="207"/>
      <c r="Y32" s="207"/>
      <c r="Z32" s="207"/>
      <c r="AA32" s="207"/>
      <c r="AB32" s="207"/>
      <c r="AC32" s="207"/>
      <c r="AD32" s="207"/>
      <c r="AE32" s="207"/>
      <c r="AK32" s="206">
        <v>0</v>
      </c>
      <c r="AL32" s="207"/>
      <c r="AM32" s="207"/>
      <c r="AN32" s="207"/>
      <c r="AO32" s="207"/>
      <c r="AR32" s="32"/>
    </row>
    <row r="33" spans="1:57" s="3" customFormat="1" ht="14.45" hidden="1" customHeight="1">
      <c r="B33" s="32"/>
      <c r="F33" s="25" t="s">
        <v>39</v>
      </c>
      <c r="L33" s="208">
        <v>0</v>
      </c>
      <c r="M33" s="207"/>
      <c r="N33" s="207"/>
      <c r="O33" s="207"/>
      <c r="P33" s="207"/>
      <c r="W33" s="206" t="e">
        <f>ROUND(BD94, 2)</f>
        <v>#REF!</v>
      </c>
      <c r="X33" s="207"/>
      <c r="Y33" s="207"/>
      <c r="Z33" s="207"/>
      <c r="AA33" s="207"/>
      <c r="AB33" s="207"/>
      <c r="AC33" s="207"/>
      <c r="AD33" s="207"/>
      <c r="AE33" s="207"/>
      <c r="AK33" s="206">
        <v>0</v>
      </c>
      <c r="AL33" s="207"/>
      <c r="AM33" s="207"/>
      <c r="AN33" s="207"/>
      <c r="AO33" s="207"/>
      <c r="AR33" s="32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209" t="s">
        <v>42</v>
      </c>
      <c r="Y35" s="210"/>
      <c r="Z35" s="210"/>
      <c r="AA35" s="210"/>
      <c r="AB35" s="210"/>
      <c r="AC35" s="35"/>
      <c r="AD35" s="35"/>
      <c r="AE35" s="35"/>
      <c r="AF35" s="35"/>
      <c r="AG35" s="35"/>
      <c r="AH35" s="35"/>
      <c r="AI35" s="35"/>
      <c r="AJ35" s="35"/>
      <c r="AK35" s="211" t="e">
        <f>SUM(AK26:AK33)</f>
        <v>#REF!</v>
      </c>
      <c r="AL35" s="210"/>
      <c r="AM35" s="210"/>
      <c r="AN35" s="210"/>
      <c r="AO35" s="212"/>
      <c r="AP35" s="33"/>
      <c r="AQ35" s="33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7"/>
      <c r="D49" s="38" t="s">
        <v>43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44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28"/>
      <c r="B60" s="29"/>
      <c r="C60" s="28"/>
      <c r="D60" s="40" t="s">
        <v>45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46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45</v>
      </c>
      <c r="AI60" s="31"/>
      <c r="AJ60" s="31"/>
      <c r="AK60" s="31"/>
      <c r="AL60" s="31"/>
      <c r="AM60" s="40" t="s">
        <v>46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28"/>
      <c r="B64" s="29"/>
      <c r="C64" s="28"/>
      <c r="D64" s="38" t="s">
        <v>47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48</v>
      </c>
      <c r="AI64" s="41"/>
      <c r="AJ64" s="41"/>
      <c r="AK64" s="41"/>
      <c r="AL64" s="41"/>
      <c r="AM64" s="41"/>
      <c r="AN64" s="41"/>
      <c r="AO64" s="41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28"/>
      <c r="B75" s="29"/>
      <c r="C75" s="28"/>
      <c r="D75" s="40" t="s">
        <v>45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46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45</v>
      </c>
      <c r="AI75" s="31"/>
      <c r="AJ75" s="31"/>
      <c r="AK75" s="31"/>
      <c r="AL75" s="31"/>
      <c r="AM75" s="40" t="s">
        <v>46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9"/>
      <c r="BE77" s="28"/>
    </row>
    <row r="81" spans="1:90" s="2" customFormat="1" ht="6.95" customHeight="1">
      <c r="A81" s="28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9"/>
      <c r="BE81" s="28"/>
    </row>
    <row r="82" spans="1:90" s="2" customFormat="1" ht="24.95" customHeight="1">
      <c r="A82" s="28"/>
      <c r="B82" s="29"/>
      <c r="C82" s="20" t="s">
        <v>49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0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0" s="4" customFormat="1" ht="12" customHeight="1">
      <c r="B84" s="46"/>
      <c r="C84" s="25" t="s">
        <v>12</v>
      </c>
      <c r="L84" s="4" t="str">
        <f>K5</f>
        <v>CN-2021-080</v>
      </c>
      <c r="AR84" s="46"/>
    </row>
    <row r="85" spans="1:90" s="5" customFormat="1" ht="36.950000000000003" customHeight="1">
      <c r="B85" s="47"/>
      <c r="C85" s="48" t="s">
        <v>14</v>
      </c>
      <c r="L85" s="197" t="str">
        <f>K6</f>
        <v>ZŠ a Mš Haunspalka, Praha 6 - rekonstrukce povrchu víceúčelového hřiště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47"/>
    </row>
    <row r="86" spans="1:90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0" s="2" customFormat="1" ht="12" customHeight="1">
      <c r="A87" s="28"/>
      <c r="B87" s="29"/>
      <c r="C87" s="25" t="s">
        <v>18</v>
      </c>
      <c r="D87" s="28"/>
      <c r="E87" s="28"/>
      <c r="F87" s="28"/>
      <c r="G87" s="28"/>
      <c r="H87" s="28"/>
      <c r="I87" s="28"/>
      <c r="J87" s="28"/>
      <c r="K87" s="28"/>
      <c r="L87" s="49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20</v>
      </c>
      <c r="AJ87" s="28"/>
      <c r="AK87" s="28"/>
      <c r="AL87" s="28"/>
      <c r="AM87" s="199" t="str">
        <f>IF(AN8= "","",AN8)</f>
        <v>1. 6. 2021</v>
      </c>
      <c r="AN87" s="199"/>
      <c r="AO87" s="28"/>
      <c r="AP87" s="28"/>
      <c r="AQ87" s="28"/>
      <c r="AR87" s="29"/>
      <c r="BE87" s="28"/>
    </row>
    <row r="88" spans="1:90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0" s="2" customFormat="1" ht="15.2" customHeight="1">
      <c r="A89" s="28"/>
      <c r="B89" s="29"/>
      <c r="C89" s="25" t="s">
        <v>22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26</v>
      </c>
      <c r="AJ89" s="28"/>
      <c r="AK89" s="28"/>
      <c r="AL89" s="28"/>
      <c r="AM89" s="200" t="str">
        <f>IF(E17="","",E17)</f>
        <v xml:space="preserve"> </v>
      </c>
      <c r="AN89" s="201"/>
      <c r="AO89" s="201"/>
      <c r="AP89" s="201"/>
      <c r="AQ89" s="28"/>
      <c r="AR89" s="29"/>
      <c r="AS89" s="202" t="s">
        <v>50</v>
      </c>
      <c r="AT89" s="203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8"/>
    </row>
    <row r="90" spans="1:90" s="2" customFormat="1" ht="15.2" customHeight="1">
      <c r="A90" s="28"/>
      <c r="B90" s="29"/>
      <c r="C90" s="25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28</v>
      </c>
      <c r="AJ90" s="28"/>
      <c r="AK90" s="28"/>
      <c r="AL90" s="28"/>
      <c r="AM90" s="200" t="str">
        <f>IF(E20="","",E20)</f>
        <v xml:space="preserve"> </v>
      </c>
      <c r="AN90" s="201"/>
      <c r="AO90" s="201"/>
      <c r="AP90" s="201"/>
      <c r="AQ90" s="28"/>
      <c r="AR90" s="29"/>
      <c r="AS90" s="204"/>
      <c r="AT90" s="205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8"/>
    </row>
    <row r="91" spans="1:90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04"/>
      <c r="AT91" s="205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8"/>
    </row>
    <row r="92" spans="1:90" s="2" customFormat="1" ht="29.25" customHeight="1">
      <c r="A92" s="28"/>
      <c r="B92" s="29"/>
      <c r="C92" s="192" t="s">
        <v>51</v>
      </c>
      <c r="D92" s="193"/>
      <c r="E92" s="193"/>
      <c r="F92" s="193"/>
      <c r="G92" s="193"/>
      <c r="H92" s="55"/>
      <c r="I92" s="194" t="s">
        <v>52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5" t="s">
        <v>53</v>
      </c>
      <c r="AH92" s="193"/>
      <c r="AI92" s="193"/>
      <c r="AJ92" s="193"/>
      <c r="AK92" s="193"/>
      <c r="AL92" s="193"/>
      <c r="AM92" s="193"/>
      <c r="AN92" s="194" t="s">
        <v>54</v>
      </c>
      <c r="AO92" s="193"/>
      <c r="AP92" s="196"/>
      <c r="AQ92" s="56" t="s">
        <v>55</v>
      </c>
      <c r="AR92" s="29"/>
      <c r="AS92" s="57" t="s">
        <v>56</v>
      </c>
      <c r="AT92" s="58" t="s">
        <v>57</v>
      </c>
      <c r="AU92" s="58" t="s">
        <v>58</v>
      </c>
      <c r="AV92" s="58" t="s">
        <v>59</v>
      </c>
      <c r="AW92" s="58" t="s">
        <v>60</v>
      </c>
      <c r="AX92" s="58" t="s">
        <v>61</v>
      </c>
      <c r="AY92" s="58" t="s">
        <v>62</v>
      </c>
      <c r="AZ92" s="58" t="s">
        <v>63</v>
      </c>
      <c r="BA92" s="58" t="s">
        <v>64</v>
      </c>
      <c r="BB92" s="58" t="s">
        <v>65</v>
      </c>
      <c r="BC92" s="58" t="s">
        <v>66</v>
      </c>
      <c r="BD92" s="59" t="s">
        <v>67</v>
      </c>
      <c r="BE92" s="28"/>
    </row>
    <row r="93" spans="1:90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8"/>
    </row>
    <row r="94" spans="1:90" s="6" customFormat="1" ht="32.450000000000003" customHeight="1">
      <c r="B94" s="63"/>
      <c r="C94" s="64" t="s">
        <v>68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6" t="e">
        <f>ROUND(AG95,2)</f>
        <v>#REF!</v>
      </c>
      <c r="AH94" s="216"/>
      <c r="AI94" s="216"/>
      <c r="AJ94" s="216"/>
      <c r="AK94" s="216"/>
      <c r="AL94" s="216"/>
      <c r="AM94" s="216"/>
      <c r="AN94" s="217" t="e">
        <f>SUM(AG94,AT94)</f>
        <v>#REF!</v>
      </c>
      <c r="AO94" s="217"/>
      <c r="AP94" s="217"/>
      <c r="AQ94" s="67" t="s">
        <v>1</v>
      </c>
      <c r="AR94" s="63"/>
      <c r="AS94" s="68">
        <f>ROUND(AS95,2)</f>
        <v>0</v>
      </c>
      <c r="AT94" s="69" t="e">
        <f>ROUND(SUM(AV94:AW94),2)</f>
        <v>#REF!</v>
      </c>
      <c r="AU94" s="70">
        <f>ROUND(AU95,5)</f>
        <v>198.98081999999999</v>
      </c>
      <c r="AV94" s="69" t="e">
        <f>ROUND(AZ94*L29,2)</f>
        <v>#REF!</v>
      </c>
      <c r="AW94" s="69" t="e">
        <f>ROUND(BA94*L30,2)</f>
        <v>#REF!</v>
      </c>
      <c r="AX94" s="69" t="e">
        <f>ROUND(BB94*L29,2)</f>
        <v>#REF!</v>
      </c>
      <c r="AY94" s="69" t="e">
        <f>ROUND(BC94*L30,2)</f>
        <v>#REF!</v>
      </c>
      <c r="AZ94" s="69" t="e">
        <f>ROUND(AZ95,2)</f>
        <v>#REF!</v>
      </c>
      <c r="BA94" s="69" t="e">
        <f>ROUND(BA95,2)</f>
        <v>#REF!</v>
      </c>
      <c r="BB94" s="69" t="e">
        <f>ROUND(BB95,2)</f>
        <v>#REF!</v>
      </c>
      <c r="BC94" s="69" t="e">
        <f>ROUND(BC95,2)</f>
        <v>#REF!</v>
      </c>
      <c r="BD94" s="71" t="e">
        <f>ROUND(BD95,2)</f>
        <v>#REF!</v>
      </c>
      <c r="BS94" s="72" t="s">
        <v>69</v>
      </c>
      <c r="BT94" s="72" t="s">
        <v>70</v>
      </c>
      <c r="BV94" s="72" t="s">
        <v>71</v>
      </c>
      <c r="BW94" s="72" t="s">
        <v>4</v>
      </c>
      <c r="BX94" s="72" t="s">
        <v>72</v>
      </c>
      <c r="CL94" s="72" t="s">
        <v>1</v>
      </c>
    </row>
    <row r="95" spans="1:90" s="7" customFormat="1" ht="37.5" customHeight="1">
      <c r="A95" s="73" t="s">
        <v>73</v>
      </c>
      <c r="B95" s="74"/>
      <c r="C95" s="75"/>
      <c r="D95" s="215" t="s">
        <v>13</v>
      </c>
      <c r="E95" s="215"/>
      <c r="F95" s="215"/>
      <c r="G95" s="215"/>
      <c r="H95" s="215"/>
      <c r="I95" s="76"/>
      <c r="J95" s="215" t="s">
        <v>15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 t="e">
        <f>'Příloha č.1_Specifikace '!#REF!</f>
        <v>#REF!</v>
      </c>
      <c r="AH95" s="214"/>
      <c r="AI95" s="214"/>
      <c r="AJ95" s="214"/>
      <c r="AK95" s="214"/>
      <c r="AL95" s="214"/>
      <c r="AM95" s="214"/>
      <c r="AN95" s="213" t="e">
        <f>SUM(AG95,AT95)</f>
        <v>#REF!</v>
      </c>
      <c r="AO95" s="214"/>
      <c r="AP95" s="214"/>
      <c r="AQ95" s="77" t="s">
        <v>74</v>
      </c>
      <c r="AR95" s="74"/>
      <c r="AS95" s="78">
        <v>0</v>
      </c>
      <c r="AT95" s="79" t="e">
        <f>ROUND(SUM(AV95:AW95),2)</f>
        <v>#REF!</v>
      </c>
      <c r="AU95" s="80">
        <f>'Příloha č.1_Specifikace '!P46</f>
        <v>198.98082000000002</v>
      </c>
      <c r="AV95" s="79" t="e">
        <f>'Příloha č.1_Specifikace '!#REF!</f>
        <v>#REF!</v>
      </c>
      <c r="AW95" s="79" t="e">
        <f>'Příloha č.1_Specifikace '!#REF!</f>
        <v>#REF!</v>
      </c>
      <c r="AX95" s="79" t="e">
        <f>'Příloha č.1_Specifikace '!#REF!</f>
        <v>#REF!</v>
      </c>
      <c r="AY95" s="79" t="e">
        <f>'Příloha č.1_Specifikace '!#REF!</f>
        <v>#REF!</v>
      </c>
      <c r="AZ95" s="79" t="e">
        <f>'Příloha č.1_Specifikace '!#REF!</f>
        <v>#REF!</v>
      </c>
      <c r="BA95" s="79" t="e">
        <f>'Příloha č.1_Specifikace '!#REF!</f>
        <v>#REF!</v>
      </c>
      <c r="BB95" s="79" t="e">
        <f>'Příloha č.1_Specifikace '!#REF!</f>
        <v>#REF!</v>
      </c>
      <c r="BC95" s="79" t="e">
        <f>'Příloha č.1_Specifikace '!#REF!</f>
        <v>#REF!</v>
      </c>
      <c r="BD95" s="81" t="e">
        <f>'Příloha č.1_Specifikace '!#REF!</f>
        <v>#REF!</v>
      </c>
      <c r="BT95" s="82" t="s">
        <v>75</v>
      </c>
      <c r="BU95" s="82" t="s">
        <v>76</v>
      </c>
      <c r="BV95" s="82" t="s">
        <v>71</v>
      </c>
      <c r="BW95" s="82" t="s">
        <v>4</v>
      </c>
      <c r="BX95" s="82" t="s">
        <v>72</v>
      </c>
      <c r="CL95" s="82" t="s">
        <v>1</v>
      </c>
    </row>
    <row r="96" spans="1:90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CN-2021-080 - ZŠ a Mš Hau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M141"/>
  <sheetViews>
    <sheetView showGridLines="0" tabSelected="1" topLeftCell="A2" workbookViewId="0">
      <selection activeCell="Y48" sqref="Y4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3" spans="1:47" s="2" customFormat="1" ht="6.95" hidden="1" customHeight="1">
      <c r="A3" s="28"/>
      <c r="B3" s="44"/>
      <c r="C3" s="45"/>
      <c r="D3" s="45"/>
      <c r="E3" s="45"/>
      <c r="F3" s="45"/>
      <c r="G3" s="45"/>
      <c r="H3" s="45"/>
      <c r="I3" s="45"/>
      <c r="J3" s="45"/>
      <c r="K3" s="45"/>
      <c r="L3" s="37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47" s="2" customFormat="1" ht="24.95" hidden="1" customHeight="1">
      <c r="A4" s="28"/>
      <c r="B4" s="29"/>
      <c r="C4" s="20" t="s">
        <v>78</v>
      </c>
      <c r="D4" s="28"/>
      <c r="E4" s="28"/>
      <c r="F4" s="28"/>
      <c r="G4" s="28"/>
      <c r="H4" s="28"/>
      <c r="I4" s="28"/>
      <c r="J4" s="28"/>
      <c r="K4" s="28"/>
      <c r="L4" s="37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47" s="2" customFormat="1" ht="6.95" hidden="1" customHeight="1">
      <c r="A5" s="28"/>
      <c r="B5" s="29"/>
      <c r="C5" s="28"/>
      <c r="D5" s="28"/>
      <c r="E5" s="28"/>
      <c r="F5" s="28"/>
      <c r="G5" s="28"/>
      <c r="H5" s="28"/>
      <c r="I5" s="28"/>
      <c r="J5" s="28"/>
      <c r="K5" s="28"/>
      <c r="L5" s="37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47" s="2" customFormat="1" ht="12" hidden="1" customHeight="1">
      <c r="A6" s="28"/>
      <c r="B6" s="29"/>
      <c r="C6" s="25" t="s">
        <v>14</v>
      </c>
      <c r="D6" s="28"/>
      <c r="E6" s="28"/>
      <c r="F6" s="28"/>
      <c r="G6" s="28"/>
      <c r="H6" s="28"/>
      <c r="I6" s="28"/>
      <c r="J6" s="28"/>
      <c r="K6" s="28"/>
      <c r="L6" s="37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7" s="2" customFormat="1" ht="16.5" hidden="1" customHeight="1">
      <c r="A7" s="28"/>
      <c r="B7" s="29"/>
      <c r="C7" s="28"/>
      <c r="D7" s="28"/>
      <c r="E7" s="197" t="e">
        <f>#REF!</f>
        <v>#REF!</v>
      </c>
      <c r="F7" s="224"/>
      <c r="G7" s="224"/>
      <c r="H7" s="224"/>
      <c r="I7" s="28"/>
      <c r="J7" s="28"/>
      <c r="K7" s="28"/>
      <c r="L7" s="37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7" s="2" customFormat="1" ht="6.95" hidden="1" customHeigh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7" s="2" customFormat="1" ht="12" hidden="1" customHeight="1">
      <c r="A9" s="28"/>
      <c r="B9" s="29"/>
      <c r="C9" s="25" t="s">
        <v>18</v>
      </c>
      <c r="D9" s="28"/>
      <c r="E9" s="28"/>
      <c r="F9" s="23" t="e">
        <f>#REF!</f>
        <v>#REF!</v>
      </c>
      <c r="G9" s="28"/>
      <c r="H9" s="28"/>
      <c r="I9" s="25" t="s">
        <v>20</v>
      </c>
      <c r="J9" s="50" t="e">
        <f>IF(#REF!="","",#REF!)</f>
        <v>#REF!</v>
      </c>
      <c r="K9" s="28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7" s="2" customFormat="1" ht="6.95" hidden="1" customHeigh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7" s="2" customFormat="1" ht="15.2" hidden="1" customHeight="1">
      <c r="A11" s="28"/>
      <c r="B11" s="29"/>
      <c r="C11" s="25" t="s">
        <v>22</v>
      </c>
      <c r="D11" s="28"/>
      <c r="E11" s="28"/>
      <c r="F11" s="23" t="e">
        <f>#REF!</f>
        <v>#REF!</v>
      </c>
      <c r="G11" s="28"/>
      <c r="H11" s="28"/>
      <c r="I11" s="25" t="s">
        <v>26</v>
      </c>
      <c r="J11" s="26" t="e">
        <f>#REF!</f>
        <v>#REF!</v>
      </c>
      <c r="K11" s="28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7" s="2" customFormat="1" ht="15.2" hidden="1" customHeight="1">
      <c r="A12" s="28"/>
      <c r="B12" s="29"/>
      <c r="C12" s="25" t="s">
        <v>25</v>
      </c>
      <c r="D12" s="28"/>
      <c r="E12" s="28"/>
      <c r="F12" s="23" t="e">
        <f>IF(#REF!="","",#REF!)</f>
        <v>#REF!</v>
      </c>
      <c r="G12" s="28"/>
      <c r="H12" s="28"/>
      <c r="I12" s="25" t="s">
        <v>28</v>
      </c>
      <c r="J12" s="26" t="e">
        <f>#REF!</f>
        <v>#REF!</v>
      </c>
      <c r="K12" s="28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7" s="2" customFormat="1" ht="10.35" hidden="1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7" s="2" customFormat="1" ht="29.25" hidden="1" customHeight="1">
      <c r="A14" s="28"/>
      <c r="B14" s="29"/>
      <c r="C14" s="84" t="s">
        <v>79</v>
      </c>
      <c r="D14" s="83"/>
      <c r="E14" s="83"/>
      <c r="F14" s="83"/>
      <c r="G14" s="83"/>
      <c r="H14" s="83"/>
      <c r="I14" s="83"/>
      <c r="J14" s="85" t="s">
        <v>80</v>
      </c>
      <c r="K14" s="83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7" s="2" customFormat="1" ht="10.35" hidden="1" customHeight="1">
      <c r="A15" s="28"/>
      <c r="B15" s="29"/>
      <c r="C15" s="28"/>
      <c r="D15" s="28"/>
      <c r="E15" s="28"/>
      <c r="F15" s="28"/>
      <c r="G15" s="28"/>
      <c r="H15" s="28"/>
      <c r="I15" s="28"/>
      <c r="J15" s="28"/>
      <c r="K15" s="28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7" s="2" customFormat="1" ht="22.9" hidden="1" customHeight="1">
      <c r="A16" s="28"/>
      <c r="B16" s="29"/>
      <c r="C16" s="86" t="s">
        <v>81</v>
      </c>
      <c r="D16" s="28"/>
      <c r="E16" s="28"/>
      <c r="F16" s="28"/>
      <c r="G16" s="28"/>
      <c r="H16" s="28"/>
      <c r="I16" s="28"/>
      <c r="J16" s="66">
        <f>J46</f>
        <v>0</v>
      </c>
      <c r="K16" s="28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U16" s="16" t="s">
        <v>82</v>
      </c>
    </row>
    <row r="17" spans="1:31" s="8" customFormat="1" ht="24.95" hidden="1" customHeight="1">
      <c r="B17" s="87"/>
      <c r="D17" s="88" t="s">
        <v>83</v>
      </c>
      <c r="E17" s="89"/>
      <c r="F17" s="89"/>
      <c r="G17" s="89"/>
      <c r="H17" s="89"/>
      <c r="I17" s="89"/>
      <c r="J17" s="90">
        <f>J47</f>
        <v>0</v>
      </c>
      <c r="L17" s="87"/>
    </row>
    <row r="18" spans="1:31" s="9" customFormat="1" ht="19.899999999999999" hidden="1" customHeight="1">
      <c r="B18" s="91"/>
      <c r="D18" s="92" t="s">
        <v>84</v>
      </c>
      <c r="E18" s="93"/>
      <c r="F18" s="93"/>
      <c r="G18" s="93"/>
      <c r="H18" s="93"/>
      <c r="I18" s="93"/>
      <c r="J18" s="94">
        <f>J48</f>
        <v>0</v>
      </c>
      <c r="L18" s="91"/>
    </row>
    <row r="19" spans="1:31" s="9" customFormat="1" ht="19.899999999999999" hidden="1" customHeight="1">
      <c r="B19" s="91"/>
      <c r="D19" s="92" t="s">
        <v>85</v>
      </c>
      <c r="E19" s="93"/>
      <c r="F19" s="93"/>
      <c r="G19" s="93"/>
      <c r="H19" s="93"/>
      <c r="I19" s="93"/>
      <c r="J19" s="94">
        <f>J53</f>
        <v>0</v>
      </c>
      <c r="L19" s="91"/>
    </row>
    <row r="20" spans="1:31" s="9" customFormat="1" ht="19.899999999999999" hidden="1" customHeight="1">
      <c r="B20" s="91"/>
      <c r="D20" s="92" t="s">
        <v>86</v>
      </c>
      <c r="E20" s="93"/>
      <c r="F20" s="93"/>
      <c r="G20" s="93"/>
      <c r="H20" s="93"/>
      <c r="I20" s="93"/>
      <c r="J20" s="94">
        <f>J59</f>
        <v>0</v>
      </c>
      <c r="L20" s="91"/>
    </row>
    <row r="21" spans="1:31" s="9" customFormat="1" ht="19.899999999999999" hidden="1" customHeight="1">
      <c r="B21" s="91"/>
      <c r="D21" s="92" t="s">
        <v>87</v>
      </c>
      <c r="E21" s="93"/>
      <c r="F21" s="93"/>
      <c r="G21" s="93"/>
      <c r="H21" s="93"/>
      <c r="I21" s="93"/>
      <c r="J21" s="94">
        <f>J72</f>
        <v>0</v>
      </c>
      <c r="L21" s="91"/>
    </row>
    <row r="22" spans="1:31" s="8" customFormat="1" ht="24.95" hidden="1" customHeight="1">
      <c r="B22" s="87"/>
      <c r="D22" s="88" t="s">
        <v>88</v>
      </c>
      <c r="E22" s="89"/>
      <c r="F22" s="89"/>
      <c r="G22" s="89"/>
      <c r="H22" s="89"/>
      <c r="I22" s="89"/>
      <c r="J22" s="90">
        <f>J96</f>
        <v>0</v>
      </c>
      <c r="L22" s="87"/>
    </row>
    <row r="23" spans="1:31" s="9" customFormat="1" ht="19.899999999999999" hidden="1" customHeight="1">
      <c r="B23" s="91"/>
      <c r="D23" s="92" t="s">
        <v>89</v>
      </c>
      <c r="E23" s="93"/>
      <c r="F23" s="93"/>
      <c r="G23" s="93"/>
      <c r="H23" s="93"/>
      <c r="I23" s="93"/>
      <c r="J23" s="94">
        <f>J97</f>
        <v>0</v>
      </c>
      <c r="L23" s="91"/>
    </row>
    <row r="24" spans="1:31" s="9" customFormat="1" ht="19.899999999999999" hidden="1" customHeight="1">
      <c r="B24" s="91"/>
      <c r="D24" s="92" t="s">
        <v>90</v>
      </c>
      <c r="E24" s="93"/>
      <c r="F24" s="93"/>
      <c r="G24" s="93"/>
      <c r="H24" s="93"/>
      <c r="I24" s="93"/>
      <c r="J24" s="94">
        <f>J105</f>
        <v>0</v>
      </c>
      <c r="L24" s="91"/>
    </row>
    <row r="25" spans="1:31" s="9" customFormat="1" ht="19.899999999999999" hidden="1" customHeight="1">
      <c r="B25" s="91"/>
      <c r="D25" s="92" t="s">
        <v>91</v>
      </c>
      <c r="E25" s="93"/>
      <c r="F25" s="93"/>
      <c r="G25" s="93"/>
      <c r="H25" s="93"/>
      <c r="I25" s="93"/>
      <c r="J25" s="94">
        <f>J114</f>
        <v>0</v>
      </c>
      <c r="L25" s="91"/>
    </row>
    <row r="26" spans="1:31" s="8" customFormat="1" ht="24.95" hidden="1" customHeight="1">
      <c r="B26" s="87"/>
      <c r="D26" s="88" t="s">
        <v>92</v>
      </c>
      <c r="E26" s="89"/>
      <c r="F26" s="89"/>
      <c r="G26" s="89"/>
      <c r="H26" s="89"/>
      <c r="I26" s="89"/>
      <c r="J26" s="90">
        <f>J120</f>
        <v>0</v>
      </c>
      <c r="L26" s="87"/>
    </row>
    <row r="27" spans="1:31" s="9" customFormat="1" ht="19.899999999999999" hidden="1" customHeight="1">
      <c r="B27" s="91"/>
      <c r="D27" s="92" t="s">
        <v>93</v>
      </c>
      <c r="E27" s="93"/>
      <c r="F27" s="93"/>
      <c r="G27" s="93"/>
      <c r="H27" s="93"/>
      <c r="I27" s="93"/>
      <c r="J27" s="94">
        <f>J121</f>
        <v>0</v>
      </c>
      <c r="L27" s="91"/>
    </row>
    <row r="28" spans="1:31" s="8" customFormat="1" ht="24.95" hidden="1" customHeight="1">
      <c r="B28" s="87"/>
      <c r="D28" s="88" t="s">
        <v>94</v>
      </c>
      <c r="E28" s="89"/>
      <c r="F28" s="89"/>
      <c r="G28" s="89"/>
      <c r="H28" s="89"/>
      <c r="I28" s="89"/>
      <c r="J28" s="90">
        <f>J136</f>
        <v>0</v>
      </c>
      <c r="L28" s="87"/>
    </row>
    <row r="29" spans="1:31" s="2" customFormat="1" ht="21.75" hidden="1" customHeight="1">
      <c r="A29" s="28"/>
      <c r="B29" s="29"/>
      <c r="C29" s="28"/>
      <c r="D29" s="28"/>
      <c r="E29" s="28"/>
      <c r="F29" s="28"/>
      <c r="G29" s="28"/>
      <c r="H29" s="28"/>
      <c r="I29" s="28"/>
      <c r="J29" s="28"/>
      <c r="K29" s="28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6.95" hidden="1" customHeight="1">
      <c r="A30" s="28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idden="1"/>
    <row r="32" spans="1:31" hidden="1"/>
    <row r="33" spans="1:63" hidden="1"/>
    <row r="34" spans="1:63" s="2" customFormat="1" ht="6.95" customHeight="1">
      <c r="A34" s="28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63" s="2" customFormat="1" ht="24.95" customHeight="1">
      <c r="A35" s="28"/>
      <c r="B35" s="29"/>
      <c r="C35" s="20" t="s">
        <v>262</v>
      </c>
      <c r="D35" s="28"/>
      <c r="E35" s="28"/>
      <c r="F35" s="28"/>
      <c r="G35" s="28"/>
      <c r="H35" s="28"/>
      <c r="I35" s="28"/>
      <c r="J35" s="28"/>
      <c r="K35" s="28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63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63" s="2" customFormat="1" ht="12" customHeight="1">
      <c r="A37" s="28"/>
      <c r="B37" s="29"/>
      <c r="C37" s="25" t="s">
        <v>14</v>
      </c>
      <c r="D37" s="28"/>
      <c r="E37" s="189" t="s">
        <v>257</v>
      </c>
      <c r="F37" s="28"/>
      <c r="G37" s="28"/>
      <c r="H37" s="28"/>
      <c r="I37" s="28"/>
      <c r="J37" s="28"/>
      <c r="K37" s="28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63" s="2" customFormat="1" ht="16.5" customHeight="1">
      <c r="A38" s="28"/>
      <c r="B38" s="29"/>
      <c r="C38" s="28"/>
      <c r="D38" s="28"/>
      <c r="E38" s="197"/>
      <c r="F38" s="224"/>
      <c r="G38" s="224"/>
      <c r="H38" s="224"/>
      <c r="I38" s="28"/>
      <c r="J38" s="28"/>
      <c r="K38" s="28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63" s="2" customFormat="1" ht="6.95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63" s="2" customFormat="1" ht="12" customHeight="1">
      <c r="A40" s="28"/>
      <c r="B40" s="29"/>
      <c r="C40" s="25" t="s">
        <v>18</v>
      </c>
      <c r="D40" s="28"/>
      <c r="E40" s="28"/>
      <c r="F40" s="23" t="s">
        <v>258</v>
      </c>
      <c r="G40" s="28"/>
      <c r="H40" s="28"/>
      <c r="I40" s="25" t="s">
        <v>20</v>
      </c>
      <c r="J40" s="50">
        <v>44700</v>
      </c>
      <c r="K40" s="28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63" s="2" customFormat="1" ht="6.95" customHeight="1">
      <c r="A41" s="28"/>
      <c r="B41" s="29"/>
      <c r="C41" s="28"/>
      <c r="D41" s="28"/>
      <c r="E41" s="28"/>
      <c r="F41" s="28"/>
      <c r="G41" s="28"/>
      <c r="H41" s="28"/>
      <c r="I41" s="28"/>
      <c r="J41" s="28"/>
      <c r="K41" s="28"/>
      <c r="L41" s="37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63" s="2" customFormat="1" ht="15.2" customHeight="1">
      <c r="A42" s="28"/>
      <c r="B42" s="29"/>
      <c r="C42" s="25" t="s">
        <v>22</v>
      </c>
      <c r="D42" s="28"/>
      <c r="E42" s="28"/>
      <c r="F42" s="23" t="s">
        <v>259</v>
      </c>
      <c r="G42" s="28"/>
      <c r="H42" s="28"/>
      <c r="I42" s="25" t="s">
        <v>23</v>
      </c>
      <c r="J42" s="26">
        <v>48133787</v>
      </c>
      <c r="K42" s="28"/>
      <c r="L42" s="37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63" s="2" customFormat="1" ht="15.2" customHeight="1">
      <c r="A43" s="28"/>
      <c r="B43" s="29"/>
      <c r="C43" s="25"/>
      <c r="D43" s="28"/>
      <c r="E43" s="28"/>
      <c r="F43" s="23" t="s">
        <v>260</v>
      </c>
      <c r="G43" s="28"/>
      <c r="H43" s="28"/>
      <c r="I43" s="25"/>
      <c r="J43" s="26"/>
      <c r="K43" s="28"/>
      <c r="L43" s="37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63" s="2" customFormat="1" ht="10.35" customHeight="1">
      <c r="A44" s="28"/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37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63" s="10" customFormat="1" ht="29.25" customHeight="1">
      <c r="A45" s="95"/>
      <c r="B45" s="96"/>
      <c r="C45" s="97" t="s">
        <v>95</v>
      </c>
      <c r="D45" s="98" t="s">
        <v>55</v>
      </c>
      <c r="E45" s="98" t="s">
        <v>51</v>
      </c>
      <c r="F45" s="98" t="s">
        <v>52</v>
      </c>
      <c r="G45" s="98" t="s">
        <v>96</v>
      </c>
      <c r="H45" s="98" t="s">
        <v>97</v>
      </c>
      <c r="I45" s="98" t="s">
        <v>98</v>
      </c>
      <c r="J45" s="98" t="s">
        <v>80</v>
      </c>
      <c r="K45" s="99" t="s">
        <v>99</v>
      </c>
      <c r="L45" s="100"/>
      <c r="M45" s="57" t="s">
        <v>1</v>
      </c>
      <c r="N45" s="58" t="s">
        <v>34</v>
      </c>
      <c r="O45" s="58" t="s">
        <v>100</v>
      </c>
      <c r="P45" s="58" t="s">
        <v>101</v>
      </c>
      <c r="Q45" s="58" t="s">
        <v>102</v>
      </c>
      <c r="R45" s="58" t="s">
        <v>103</v>
      </c>
      <c r="S45" s="58" t="s">
        <v>104</v>
      </c>
      <c r="T45" s="59" t="s">
        <v>105</v>
      </c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</row>
    <row r="46" spans="1:63" s="2" customFormat="1" ht="22.9" customHeight="1">
      <c r="A46" s="28"/>
      <c r="B46" s="29"/>
      <c r="C46" s="64" t="s">
        <v>106</v>
      </c>
      <c r="D46" s="28"/>
      <c r="E46" s="28"/>
      <c r="F46" s="28"/>
      <c r="G46" s="28"/>
      <c r="H46" s="28"/>
      <c r="I46" s="28"/>
      <c r="J46" s="101">
        <f>BK46</f>
        <v>0</v>
      </c>
      <c r="K46" s="28"/>
      <c r="L46" s="29"/>
      <c r="M46" s="60"/>
      <c r="N46" s="51"/>
      <c r="O46" s="61"/>
      <c r="P46" s="102">
        <f>P47+P96+P120+P136</f>
        <v>198.98082000000002</v>
      </c>
      <c r="Q46" s="61"/>
      <c r="R46" s="102">
        <f>R47+R96+R120+R136</f>
        <v>25.158811400000005</v>
      </c>
      <c r="S46" s="61"/>
      <c r="T46" s="103">
        <f>T47+T96+T120+T136</f>
        <v>53.178500000000007</v>
      </c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T46" s="16" t="s">
        <v>69</v>
      </c>
      <c r="AU46" s="16" t="s">
        <v>82</v>
      </c>
      <c r="BK46" s="104">
        <f>BK47+BK96+BK120+BK136</f>
        <v>0</v>
      </c>
    </row>
    <row r="47" spans="1:63" s="11" customFormat="1" ht="25.9" customHeight="1">
      <c r="B47" s="105"/>
      <c r="D47" s="106" t="s">
        <v>69</v>
      </c>
      <c r="E47" s="107" t="s">
        <v>107</v>
      </c>
      <c r="F47" s="107" t="s">
        <v>108</v>
      </c>
      <c r="J47" s="108">
        <f>BK47</f>
        <v>0</v>
      </c>
      <c r="L47" s="105"/>
      <c r="M47" s="109"/>
      <c r="N47" s="110"/>
      <c r="O47" s="110"/>
      <c r="P47" s="111">
        <f>P48+P53+P59+P72</f>
        <v>179.98482000000001</v>
      </c>
      <c r="Q47" s="110"/>
      <c r="R47" s="111">
        <f>R48+R53+R59+R72</f>
        <v>25.150750440000003</v>
      </c>
      <c r="S47" s="110"/>
      <c r="T47" s="112">
        <f>T48+T53+T59+T72</f>
        <v>52.950500000000005</v>
      </c>
      <c r="AR47" s="106" t="s">
        <v>75</v>
      </c>
      <c r="AT47" s="113" t="s">
        <v>69</v>
      </c>
      <c r="AU47" s="113" t="s">
        <v>70</v>
      </c>
      <c r="AY47" s="106" t="s">
        <v>109</v>
      </c>
      <c r="BK47" s="114">
        <f>BK48+BK53+BK59+BK72</f>
        <v>0</v>
      </c>
    </row>
    <row r="48" spans="1:63" s="11" customFormat="1" ht="22.9" customHeight="1">
      <c r="B48" s="105"/>
      <c r="D48" s="106" t="s">
        <v>69</v>
      </c>
      <c r="E48" s="115" t="s">
        <v>110</v>
      </c>
      <c r="F48" s="115" t="s">
        <v>111</v>
      </c>
      <c r="J48" s="116">
        <f>BK48</f>
        <v>0</v>
      </c>
      <c r="L48" s="105"/>
      <c r="M48" s="109"/>
      <c r="N48" s="110"/>
      <c r="O48" s="110"/>
      <c r="P48" s="111">
        <f>SUM(P49:P52)</f>
        <v>66.285083999999998</v>
      </c>
      <c r="Q48" s="110"/>
      <c r="R48" s="111">
        <f>SUM(R49:R52)</f>
        <v>10.4315418</v>
      </c>
      <c r="S48" s="110"/>
      <c r="T48" s="112">
        <f>SUM(T49:T52)</f>
        <v>0</v>
      </c>
      <c r="AR48" s="106" t="s">
        <v>75</v>
      </c>
      <c r="AT48" s="113" t="s">
        <v>69</v>
      </c>
      <c r="AU48" s="113" t="s">
        <v>75</v>
      </c>
      <c r="AY48" s="106" t="s">
        <v>109</v>
      </c>
      <c r="BK48" s="114">
        <f>SUM(BK49:BK52)</f>
        <v>0</v>
      </c>
    </row>
    <row r="49" spans="1:65" s="2" customFormat="1" ht="21.75" customHeight="1">
      <c r="A49" s="28"/>
      <c r="B49" s="117"/>
      <c r="C49" s="118" t="s">
        <v>112</v>
      </c>
      <c r="D49" s="118" t="s">
        <v>113</v>
      </c>
      <c r="E49" s="119" t="s">
        <v>114</v>
      </c>
      <c r="F49" s="120" t="s">
        <v>115</v>
      </c>
      <c r="G49" s="121" t="s">
        <v>116</v>
      </c>
      <c r="H49" s="122">
        <v>4.476</v>
      </c>
      <c r="I49" s="123"/>
      <c r="J49" s="123">
        <f>ROUND(I49*H49,2)</f>
        <v>0</v>
      </c>
      <c r="K49" s="120" t="s">
        <v>117</v>
      </c>
      <c r="L49" s="29"/>
      <c r="M49" s="124" t="s">
        <v>1</v>
      </c>
      <c r="N49" s="125" t="s">
        <v>35</v>
      </c>
      <c r="O49" s="126">
        <v>14.808999999999999</v>
      </c>
      <c r="P49" s="126">
        <f>O49*H49</f>
        <v>66.285083999999998</v>
      </c>
      <c r="Q49" s="126">
        <v>2.3305500000000001</v>
      </c>
      <c r="R49" s="126">
        <f>Q49*H49</f>
        <v>10.4315418</v>
      </c>
      <c r="S49" s="126">
        <v>0</v>
      </c>
      <c r="T49" s="127">
        <f>S49*H49</f>
        <v>0</v>
      </c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R49" s="128" t="s">
        <v>118</v>
      </c>
      <c r="AT49" s="128" t="s">
        <v>113</v>
      </c>
      <c r="AU49" s="128" t="s">
        <v>77</v>
      </c>
      <c r="AY49" s="16" t="s">
        <v>109</v>
      </c>
      <c r="BE49" s="129">
        <f>IF(N49="základní",J49,0)</f>
        <v>0</v>
      </c>
      <c r="BF49" s="129">
        <f>IF(N49="snížená",J49,0)</f>
        <v>0</v>
      </c>
      <c r="BG49" s="129">
        <f>IF(N49="zákl. přenesená",J49,0)</f>
        <v>0</v>
      </c>
      <c r="BH49" s="129">
        <f>IF(N49="sníž. přenesená",J49,0)</f>
        <v>0</v>
      </c>
      <c r="BI49" s="129">
        <f>IF(N49="nulová",J49,0)</f>
        <v>0</v>
      </c>
      <c r="BJ49" s="16" t="s">
        <v>75</v>
      </c>
      <c r="BK49" s="129">
        <f>ROUND(I49*H49,2)</f>
        <v>0</v>
      </c>
      <c r="BL49" s="16" t="s">
        <v>118</v>
      </c>
      <c r="BM49" s="128" t="s">
        <v>119</v>
      </c>
    </row>
    <row r="50" spans="1:65" s="12" customFormat="1">
      <c r="B50" s="130"/>
      <c r="D50" s="131" t="s">
        <v>120</v>
      </c>
      <c r="E50" s="132" t="s">
        <v>1</v>
      </c>
      <c r="F50" s="133" t="s">
        <v>121</v>
      </c>
      <c r="H50" s="132" t="s">
        <v>1</v>
      </c>
      <c r="L50" s="130"/>
      <c r="M50" s="134"/>
      <c r="N50" s="135"/>
      <c r="O50" s="135"/>
      <c r="P50" s="135"/>
      <c r="Q50" s="135"/>
      <c r="R50" s="135"/>
      <c r="S50" s="135"/>
      <c r="T50" s="136"/>
      <c r="AT50" s="132" t="s">
        <v>120</v>
      </c>
      <c r="AU50" s="132" t="s">
        <v>77</v>
      </c>
      <c r="AV50" s="12" t="s">
        <v>75</v>
      </c>
      <c r="AW50" s="12" t="s">
        <v>27</v>
      </c>
      <c r="AX50" s="12" t="s">
        <v>70</v>
      </c>
      <c r="AY50" s="132" t="s">
        <v>109</v>
      </c>
    </row>
    <row r="51" spans="1:65" s="13" customFormat="1">
      <c r="B51" s="137"/>
      <c r="D51" s="131" t="s">
        <v>120</v>
      </c>
      <c r="E51" s="138" t="s">
        <v>1</v>
      </c>
      <c r="F51" s="139" t="s">
        <v>122</v>
      </c>
      <c r="H51" s="140">
        <v>4.476</v>
      </c>
      <c r="L51" s="137"/>
      <c r="M51" s="141"/>
      <c r="N51" s="142"/>
      <c r="O51" s="142"/>
      <c r="P51" s="142"/>
      <c r="Q51" s="142"/>
      <c r="R51" s="142"/>
      <c r="S51" s="142"/>
      <c r="T51" s="143"/>
      <c r="AT51" s="138" t="s">
        <v>120</v>
      </c>
      <c r="AU51" s="138" t="s">
        <v>77</v>
      </c>
      <c r="AV51" s="13" t="s">
        <v>77</v>
      </c>
      <c r="AW51" s="13" t="s">
        <v>27</v>
      </c>
      <c r="AX51" s="13" t="s">
        <v>70</v>
      </c>
      <c r="AY51" s="138" t="s">
        <v>109</v>
      </c>
    </row>
    <row r="52" spans="1:65" s="14" customFormat="1">
      <c r="B52" s="144"/>
      <c r="D52" s="131" t="s">
        <v>120</v>
      </c>
      <c r="E52" s="145" t="s">
        <v>1</v>
      </c>
      <c r="F52" s="146" t="s">
        <v>123</v>
      </c>
      <c r="H52" s="147">
        <v>4.476</v>
      </c>
      <c r="L52" s="144"/>
      <c r="M52" s="148"/>
      <c r="N52" s="149"/>
      <c r="O52" s="149"/>
      <c r="P52" s="149"/>
      <c r="Q52" s="149"/>
      <c r="R52" s="149"/>
      <c r="S52" s="149"/>
      <c r="T52" s="150"/>
      <c r="AT52" s="145" t="s">
        <v>120</v>
      </c>
      <c r="AU52" s="145" t="s">
        <v>77</v>
      </c>
      <c r="AV52" s="14" t="s">
        <v>118</v>
      </c>
      <c r="AW52" s="14" t="s">
        <v>27</v>
      </c>
      <c r="AX52" s="14" t="s">
        <v>75</v>
      </c>
      <c r="AY52" s="145" t="s">
        <v>109</v>
      </c>
    </row>
    <row r="53" spans="1:65" s="11" customFormat="1" ht="22.9" customHeight="1">
      <c r="B53" s="105"/>
      <c r="D53" s="106" t="s">
        <v>69</v>
      </c>
      <c r="E53" s="115" t="s">
        <v>124</v>
      </c>
      <c r="F53" s="115" t="s">
        <v>125</v>
      </c>
      <c r="J53" s="116">
        <f>BK53</f>
        <v>0</v>
      </c>
      <c r="L53" s="105"/>
      <c r="M53" s="109"/>
      <c r="N53" s="110"/>
      <c r="O53" s="110"/>
      <c r="P53" s="111">
        <f>SUM(P54:P58)</f>
        <v>14.188608000000002</v>
      </c>
      <c r="Q53" s="110"/>
      <c r="R53" s="111">
        <f>SUM(R54:R58)</f>
        <v>10.83372864</v>
      </c>
      <c r="S53" s="110"/>
      <c r="T53" s="112">
        <f>SUM(T54:T58)</f>
        <v>0</v>
      </c>
      <c r="AR53" s="106" t="s">
        <v>75</v>
      </c>
      <c r="AT53" s="113" t="s">
        <v>69</v>
      </c>
      <c r="AU53" s="113" t="s">
        <v>75</v>
      </c>
      <c r="AY53" s="106" t="s">
        <v>109</v>
      </c>
      <c r="BK53" s="114">
        <f>SUM(BK54:BK58)</f>
        <v>0</v>
      </c>
    </row>
    <row r="54" spans="1:65" s="2" customFormat="1" ht="21.75" customHeight="1">
      <c r="A54" s="28"/>
      <c r="B54" s="117"/>
      <c r="C54" s="118" t="s">
        <v>126</v>
      </c>
      <c r="D54" s="118" t="s">
        <v>113</v>
      </c>
      <c r="E54" s="119" t="s">
        <v>127</v>
      </c>
      <c r="F54" s="120" t="s">
        <v>248</v>
      </c>
      <c r="G54" s="121" t="s">
        <v>116</v>
      </c>
      <c r="H54" s="122">
        <v>4.4160000000000004</v>
      </c>
      <c r="I54" s="123"/>
      <c r="J54" s="123">
        <f>ROUND(I54*H54,2)</f>
        <v>0</v>
      </c>
      <c r="K54" s="120" t="s">
        <v>117</v>
      </c>
      <c r="L54" s="29"/>
      <c r="M54" s="124" t="s">
        <v>1</v>
      </c>
      <c r="N54" s="125" t="s">
        <v>35</v>
      </c>
      <c r="O54" s="126">
        <v>3.2130000000000001</v>
      </c>
      <c r="P54" s="126">
        <f>O54*H54</f>
        <v>14.188608000000002</v>
      </c>
      <c r="Q54" s="126">
        <v>2.45329</v>
      </c>
      <c r="R54" s="126">
        <f>Q54*H54</f>
        <v>10.83372864</v>
      </c>
      <c r="S54" s="126">
        <v>0</v>
      </c>
      <c r="T54" s="127">
        <f>S54*H54</f>
        <v>0</v>
      </c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R54" s="128" t="s">
        <v>118</v>
      </c>
      <c r="AT54" s="128" t="s">
        <v>113</v>
      </c>
      <c r="AU54" s="128" t="s">
        <v>77</v>
      </c>
      <c r="AY54" s="16" t="s">
        <v>109</v>
      </c>
      <c r="BE54" s="129">
        <f>IF(N54="základní",J54,0)</f>
        <v>0</v>
      </c>
      <c r="BF54" s="129">
        <f>IF(N54="snížená",J54,0)</f>
        <v>0</v>
      </c>
      <c r="BG54" s="129">
        <f>IF(N54="zákl. přenesená",J54,0)</f>
        <v>0</v>
      </c>
      <c r="BH54" s="129">
        <f>IF(N54="sníž. přenesená",J54,0)</f>
        <v>0</v>
      </c>
      <c r="BI54" s="129">
        <f>IF(N54="nulová",J54,0)</f>
        <v>0</v>
      </c>
      <c r="BJ54" s="16" t="s">
        <v>75</v>
      </c>
      <c r="BK54" s="129">
        <f>ROUND(I54*H54,2)</f>
        <v>0</v>
      </c>
      <c r="BL54" s="16" t="s">
        <v>118</v>
      </c>
      <c r="BM54" s="128" t="s">
        <v>128</v>
      </c>
    </row>
    <row r="55" spans="1:65" s="2" customFormat="1" ht="21.75" customHeight="1">
      <c r="A55" s="169"/>
      <c r="B55" s="117"/>
      <c r="C55" s="170"/>
      <c r="D55" s="170"/>
      <c r="E55" s="171"/>
      <c r="F55" s="176" t="s">
        <v>254</v>
      </c>
      <c r="G55" s="173"/>
      <c r="H55" s="174"/>
      <c r="I55" s="175"/>
      <c r="J55" s="175"/>
      <c r="K55" s="172"/>
      <c r="L55" s="29"/>
      <c r="M55" s="124"/>
      <c r="N55" s="125"/>
      <c r="O55" s="126"/>
      <c r="P55" s="126"/>
      <c r="Q55" s="126"/>
      <c r="R55" s="126"/>
      <c r="S55" s="126"/>
      <c r="T55" s="127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R55" s="128"/>
      <c r="AT55" s="128"/>
      <c r="AU55" s="128"/>
      <c r="AY55" s="16"/>
      <c r="BE55" s="129"/>
      <c r="BF55" s="129"/>
      <c r="BG55" s="129"/>
      <c r="BH55" s="129"/>
      <c r="BI55" s="129"/>
      <c r="BJ55" s="16"/>
      <c r="BK55" s="129"/>
      <c r="BL55" s="16"/>
      <c r="BM55" s="128"/>
    </row>
    <row r="56" spans="1:65" s="2" customFormat="1">
      <c r="A56" s="28"/>
      <c r="B56" s="29"/>
      <c r="C56" s="28"/>
      <c r="D56" s="131"/>
      <c r="E56" s="28"/>
      <c r="F56" s="151"/>
      <c r="G56" s="28"/>
      <c r="H56" s="28"/>
      <c r="I56" s="28"/>
      <c r="J56" s="28"/>
      <c r="K56" s="28"/>
      <c r="L56" s="29"/>
      <c r="M56" s="152"/>
      <c r="N56" s="153"/>
      <c r="O56" s="53"/>
      <c r="P56" s="53"/>
      <c r="Q56" s="53"/>
      <c r="R56" s="53"/>
      <c r="S56" s="53"/>
      <c r="T56" s="54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T56" s="16" t="s">
        <v>129</v>
      </c>
      <c r="AU56" s="16" t="s">
        <v>77</v>
      </c>
    </row>
    <row r="57" spans="1:65" s="13" customFormat="1">
      <c r="B57" s="137"/>
      <c r="D57" s="131" t="s">
        <v>120</v>
      </c>
      <c r="E57" s="138" t="s">
        <v>1</v>
      </c>
      <c r="F57" s="139" t="s">
        <v>130</v>
      </c>
      <c r="H57" s="140">
        <v>4.4160000000000004</v>
      </c>
      <c r="L57" s="137"/>
      <c r="M57" s="141"/>
      <c r="N57" s="142"/>
      <c r="O57" s="142"/>
      <c r="P57" s="142"/>
      <c r="Q57" s="142"/>
      <c r="R57" s="142"/>
      <c r="S57" s="142"/>
      <c r="T57" s="143"/>
      <c r="AT57" s="138" t="s">
        <v>120</v>
      </c>
      <c r="AU57" s="138" t="s">
        <v>77</v>
      </c>
      <c r="AV57" s="13" t="s">
        <v>77</v>
      </c>
      <c r="AW57" s="13" t="s">
        <v>27</v>
      </c>
      <c r="AX57" s="13" t="s">
        <v>70</v>
      </c>
      <c r="AY57" s="138" t="s">
        <v>109</v>
      </c>
    </row>
    <row r="58" spans="1:65" s="14" customFormat="1">
      <c r="B58" s="144"/>
      <c r="D58" s="131" t="s">
        <v>120</v>
      </c>
      <c r="E58" s="145" t="s">
        <v>1</v>
      </c>
      <c r="F58" s="146" t="s">
        <v>123</v>
      </c>
      <c r="H58" s="147">
        <v>4.4160000000000004</v>
      </c>
      <c r="L58" s="144"/>
      <c r="M58" s="148"/>
      <c r="N58" s="149"/>
      <c r="O58" s="149"/>
      <c r="P58" s="149"/>
      <c r="Q58" s="149"/>
      <c r="R58" s="149"/>
      <c r="S58" s="149"/>
      <c r="T58" s="150"/>
      <c r="AT58" s="145" t="s">
        <v>120</v>
      </c>
      <c r="AU58" s="145" t="s">
        <v>77</v>
      </c>
      <c r="AV58" s="14" t="s">
        <v>118</v>
      </c>
      <c r="AW58" s="14" t="s">
        <v>27</v>
      </c>
      <c r="AX58" s="14" t="s">
        <v>75</v>
      </c>
      <c r="AY58" s="145" t="s">
        <v>109</v>
      </c>
    </row>
    <row r="59" spans="1:65" s="11" customFormat="1" ht="22.9" customHeight="1">
      <c r="B59" s="105"/>
      <c r="D59" s="106" t="s">
        <v>69</v>
      </c>
      <c r="E59" s="115" t="s">
        <v>131</v>
      </c>
      <c r="F59" s="115" t="s">
        <v>132</v>
      </c>
      <c r="J59" s="116">
        <f>BK59</f>
        <v>0</v>
      </c>
      <c r="L59" s="105"/>
      <c r="M59" s="109"/>
      <c r="N59" s="110"/>
      <c r="O59" s="110"/>
      <c r="P59" s="111">
        <f>SUM(P60:P71)</f>
        <v>18.907600000000002</v>
      </c>
      <c r="Q59" s="110"/>
      <c r="R59" s="111">
        <f>SUM(R60:R71)</f>
        <v>3.8854800000000003</v>
      </c>
      <c r="S59" s="110"/>
      <c r="T59" s="112">
        <f>SUM(T60:T71)</f>
        <v>52.950500000000005</v>
      </c>
      <c r="V59" s="11" t="s">
        <v>263</v>
      </c>
      <c r="AR59" s="106" t="s">
        <v>75</v>
      </c>
      <c r="AT59" s="113" t="s">
        <v>69</v>
      </c>
      <c r="AU59" s="113" t="s">
        <v>75</v>
      </c>
      <c r="AY59" s="106" t="s">
        <v>109</v>
      </c>
      <c r="BK59" s="114">
        <f>SUM(BK60:BK71)</f>
        <v>0</v>
      </c>
    </row>
    <row r="60" spans="1:65" s="2" customFormat="1" ht="21.75" customHeight="1">
      <c r="A60" s="28"/>
      <c r="B60" s="117"/>
      <c r="C60" s="118" t="s">
        <v>133</v>
      </c>
      <c r="D60" s="118" t="s">
        <v>113</v>
      </c>
      <c r="E60" s="119" t="s">
        <v>134</v>
      </c>
      <c r="F60" s="120" t="s">
        <v>135</v>
      </c>
      <c r="G60" s="121" t="s">
        <v>136</v>
      </c>
      <c r="H60" s="122">
        <v>25.1</v>
      </c>
      <c r="I60" s="123"/>
      <c r="J60" s="123">
        <f>ROUND(I60*H60,2)</f>
        <v>0</v>
      </c>
      <c r="K60" s="120" t="s">
        <v>117</v>
      </c>
      <c r="L60" s="29"/>
      <c r="M60" s="124" t="s">
        <v>1</v>
      </c>
      <c r="N60" s="125" t="s">
        <v>35</v>
      </c>
      <c r="O60" s="126">
        <v>0.216</v>
      </c>
      <c r="P60" s="126">
        <f>O60*H60</f>
        <v>5.4216000000000006</v>
      </c>
      <c r="Q60" s="126">
        <v>0.1295</v>
      </c>
      <c r="R60" s="126">
        <f>Q60*H60</f>
        <v>3.2504500000000003</v>
      </c>
      <c r="S60" s="126">
        <v>0</v>
      </c>
      <c r="T60" s="127">
        <f>S60*H60</f>
        <v>0</v>
      </c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R60" s="128" t="s">
        <v>118</v>
      </c>
      <c r="AT60" s="128" t="s">
        <v>113</v>
      </c>
      <c r="AU60" s="128" t="s">
        <v>77</v>
      </c>
      <c r="AY60" s="16" t="s">
        <v>109</v>
      </c>
      <c r="BE60" s="129">
        <f>IF(N60="základní",J60,0)</f>
        <v>0</v>
      </c>
      <c r="BF60" s="129">
        <f>IF(N60="snížená",J60,0)</f>
        <v>0</v>
      </c>
      <c r="BG60" s="129">
        <f>IF(N60="zákl. přenesená",J60,0)</f>
        <v>0</v>
      </c>
      <c r="BH60" s="129">
        <f>IF(N60="sníž. přenesená",J60,0)</f>
        <v>0</v>
      </c>
      <c r="BI60" s="129">
        <f>IF(N60="nulová",J60,0)</f>
        <v>0</v>
      </c>
      <c r="BJ60" s="16" t="s">
        <v>75</v>
      </c>
      <c r="BK60" s="129">
        <f>ROUND(I60*H60,2)</f>
        <v>0</v>
      </c>
      <c r="BL60" s="16" t="s">
        <v>118</v>
      </c>
      <c r="BM60" s="128" t="s">
        <v>137</v>
      </c>
    </row>
    <row r="61" spans="1:65" s="2" customFormat="1" ht="21.75" customHeight="1">
      <c r="A61" s="169"/>
      <c r="B61" s="117"/>
      <c r="C61" s="170"/>
      <c r="D61" s="170"/>
      <c r="E61" s="171"/>
      <c r="F61" s="176" t="s">
        <v>255</v>
      </c>
      <c r="G61" s="173"/>
      <c r="H61" s="174"/>
      <c r="I61" s="175"/>
      <c r="J61" s="175"/>
      <c r="K61" s="172"/>
      <c r="L61" s="29"/>
      <c r="M61" s="124"/>
      <c r="N61" s="125"/>
      <c r="O61" s="126"/>
      <c r="P61" s="126"/>
      <c r="Q61" s="126"/>
      <c r="R61" s="126"/>
      <c r="S61" s="126"/>
      <c r="T61" s="127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R61" s="128"/>
      <c r="AT61" s="128"/>
      <c r="AU61" s="128"/>
      <c r="AY61" s="16"/>
      <c r="BE61" s="129"/>
      <c r="BF61" s="129"/>
      <c r="BG61" s="129"/>
      <c r="BH61" s="129"/>
      <c r="BI61" s="129"/>
      <c r="BJ61" s="16"/>
      <c r="BK61" s="129"/>
      <c r="BL61" s="16"/>
      <c r="BM61" s="128"/>
    </row>
    <row r="62" spans="1:65" s="2" customFormat="1">
      <c r="A62" s="28"/>
      <c r="B62" s="29"/>
      <c r="C62" s="28"/>
      <c r="D62" s="131" t="s">
        <v>129</v>
      </c>
      <c r="E62" s="28"/>
      <c r="F62" s="151"/>
      <c r="G62" s="28"/>
      <c r="H62" s="28"/>
      <c r="I62" s="28"/>
      <c r="J62" s="28"/>
      <c r="K62" s="28"/>
      <c r="L62" s="29"/>
      <c r="M62" s="152"/>
      <c r="N62" s="153"/>
      <c r="O62" s="53"/>
      <c r="P62" s="53"/>
      <c r="Q62" s="53"/>
      <c r="R62" s="53"/>
      <c r="S62" s="53"/>
      <c r="T62" s="54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T62" s="16" t="s">
        <v>129</v>
      </c>
      <c r="AU62" s="16" t="s">
        <v>77</v>
      </c>
    </row>
    <row r="63" spans="1:65" s="2" customFormat="1" ht="16.5" customHeight="1">
      <c r="A63" s="28"/>
      <c r="B63" s="117"/>
      <c r="C63" s="154" t="s">
        <v>138</v>
      </c>
      <c r="D63" s="154" t="s">
        <v>139</v>
      </c>
      <c r="E63" s="155" t="s">
        <v>140</v>
      </c>
      <c r="F63" s="156" t="s">
        <v>141</v>
      </c>
      <c r="G63" s="157" t="s">
        <v>136</v>
      </c>
      <c r="H63" s="158">
        <v>28.864999999999998</v>
      </c>
      <c r="I63" s="159"/>
      <c r="J63" s="159">
        <f>ROUND(I63*H63,2)</f>
        <v>0</v>
      </c>
      <c r="K63" s="156" t="s">
        <v>117</v>
      </c>
      <c r="L63" s="160"/>
      <c r="M63" s="161" t="s">
        <v>1</v>
      </c>
      <c r="N63" s="162" t="s">
        <v>35</v>
      </c>
      <c r="O63" s="126">
        <v>0</v>
      </c>
      <c r="P63" s="126">
        <f>O63*H63</f>
        <v>0</v>
      </c>
      <c r="Q63" s="126">
        <v>2.1999999999999999E-2</v>
      </c>
      <c r="R63" s="126">
        <f>Q63*H63</f>
        <v>0.63502999999999998</v>
      </c>
      <c r="S63" s="126">
        <v>0</v>
      </c>
      <c r="T63" s="127">
        <f>S63*H63</f>
        <v>0</v>
      </c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R63" s="128" t="s">
        <v>142</v>
      </c>
      <c r="AT63" s="128" t="s">
        <v>139</v>
      </c>
      <c r="AU63" s="128" t="s">
        <v>77</v>
      </c>
      <c r="AY63" s="16" t="s">
        <v>109</v>
      </c>
      <c r="BE63" s="129">
        <f>IF(N63="základní",J63,0)</f>
        <v>0</v>
      </c>
      <c r="BF63" s="129">
        <f>IF(N63="snížená",J63,0)</f>
        <v>0</v>
      </c>
      <c r="BG63" s="129">
        <f>IF(N63="zákl. přenesená",J63,0)</f>
        <v>0</v>
      </c>
      <c r="BH63" s="129">
        <f>IF(N63="sníž. přenesená",J63,0)</f>
        <v>0</v>
      </c>
      <c r="BI63" s="129">
        <f>IF(N63="nulová",J63,0)</f>
        <v>0</v>
      </c>
      <c r="BJ63" s="16" t="s">
        <v>75</v>
      </c>
      <c r="BK63" s="129">
        <f>ROUND(I63*H63,2)</f>
        <v>0</v>
      </c>
      <c r="BL63" s="16" t="s">
        <v>118</v>
      </c>
      <c r="BM63" s="128" t="s">
        <v>143</v>
      </c>
    </row>
    <row r="64" spans="1:65" s="13" customFormat="1">
      <c r="B64" s="137"/>
      <c r="D64" s="131" t="s">
        <v>120</v>
      </c>
      <c r="E64" s="138" t="s">
        <v>1</v>
      </c>
      <c r="F64" s="139" t="s">
        <v>144</v>
      </c>
      <c r="H64" s="140">
        <v>28.864999999999998</v>
      </c>
      <c r="L64" s="137"/>
      <c r="M64" s="141"/>
      <c r="N64" s="142"/>
      <c r="O64" s="142"/>
      <c r="P64" s="142"/>
      <c r="Q64" s="142"/>
      <c r="R64" s="142"/>
      <c r="S64" s="142"/>
      <c r="T64" s="143"/>
      <c r="AT64" s="138" t="s">
        <v>120</v>
      </c>
      <c r="AU64" s="138" t="s">
        <v>77</v>
      </c>
      <c r="AV64" s="13" t="s">
        <v>77</v>
      </c>
      <c r="AW64" s="13" t="s">
        <v>27</v>
      </c>
      <c r="AX64" s="13" t="s">
        <v>70</v>
      </c>
      <c r="AY64" s="138" t="s">
        <v>109</v>
      </c>
    </row>
    <row r="65" spans="1:65" s="14" customFormat="1">
      <c r="B65" s="144"/>
      <c r="D65" s="131" t="s">
        <v>120</v>
      </c>
      <c r="E65" s="145" t="s">
        <v>1</v>
      </c>
      <c r="F65" s="146" t="s">
        <v>123</v>
      </c>
      <c r="H65" s="147">
        <v>28.864999999999998</v>
      </c>
      <c r="L65" s="144"/>
      <c r="M65" s="148"/>
      <c r="N65" s="149"/>
      <c r="O65" s="149"/>
      <c r="P65" s="149"/>
      <c r="Q65" s="149"/>
      <c r="R65" s="149"/>
      <c r="S65" s="149"/>
      <c r="T65" s="150"/>
      <c r="AT65" s="145" t="s">
        <v>120</v>
      </c>
      <c r="AU65" s="145" t="s">
        <v>77</v>
      </c>
      <c r="AV65" s="14" t="s">
        <v>118</v>
      </c>
      <c r="AW65" s="14" t="s">
        <v>27</v>
      </c>
      <c r="AX65" s="14" t="s">
        <v>75</v>
      </c>
      <c r="AY65" s="145" t="s">
        <v>109</v>
      </c>
    </row>
    <row r="66" spans="1:65" s="2" customFormat="1" ht="33" customHeight="1">
      <c r="A66" s="28"/>
      <c r="B66" s="117"/>
      <c r="C66" s="118" t="s">
        <v>124</v>
      </c>
      <c r="D66" s="118" t="s">
        <v>113</v>
      </c>
      <c r="E66" s="119" t="s">
        <v>145</v>
      </c>
      <c r="F66" s="120" t="s">
        <v>146</v>
      </c>
      <c r="G66" s="121" t="s">
        <v>136</v>
      </c>
      <c r="H66" s="122">
        <v>25.1</v>
      </c>
      <c r="I66" s="123"/>
      <c r="J66" s="123">
        <f>ROUND(I66*H66,2)</f>
        <v>0</v>
      </c>
      <c r="K66" s="120" t="s">
        <v>117</v>
      </c>
      <c r="L66" s="29"/>
      <c r="M66" s="124" t="s">
        <v>1</v>
      </c>
      <c r="N66" s="125" t="s">
        <v>35</v>
      </c>
      <c r="O66" s="126">
        <v>0.24</v>
      </c>
      <c r="P66" s="126">
        <f>O66*H66</f>
        <v>6.024</v>
      </c>
      <c r="Q66" s="126">
        <v>0</v>
      </c>
      <c r="R66" s="126">
        <f>Q66*H66</f>
        <v>0</v>
      </c>
      <c r="S66" s="126">
        <v>2.1</v>
      </c>
      <c r="T66" s="127">
        <f>S66*H66</f>
        <v>52.710000000000008</v>
      </c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R66" s="128" t="s">
        <v>118</v>
      </c>
      <c r="AT66" s="128" t="s">
        <v>113</v>
      </c>
      <c r="AU66" s="128" t="s">
        <v>77</v>
      </c>
      <c r="AY66" s="16" t="s">
        <v>109</v>
      </c>
      <c r="BE66" s="129">
        <f>IF(N66="základní",J66,0)</f>
        <v>0</v>
      </c>
      <c r="BF66" s="129">
        <f>IF(N66="snížená",J66,0)</f>
        <v>0</v>
      </c>
      <c r="BG66" s="129">
        <f>IF(N66="zákl. přenesená",J66,0)</f>
        <v>0</v>
      </c>
      <c r="BH66" s="129">
        <f>IF(N66="sníž. přenesená",J66,0)</f>
        <v>0</v>
      </c>
      <c r="BI66" s="129">
        <f>IF(N66="nulová",J66,0)</f>
        <v>0</v>
      </c>
      <c r="BJ66" s="16" t="s">
        <v>75</v>
      </c>
      <c r="BK66" s="129">
        <f>ROUND(I66*H66,2)</f>
        <v>0</v>
      </c>
      <c r="BL66" s="16" t="s">
        <v>118</v>
      </c>
      <c r="BM66" s="128" t="s">
        <v>147</v>
      </c>
    </row>
    <row r="67" spans="1:65" s="2" customFormat="1">
      <c r="A67" s="28"/>
      <c r="B67" s="29"/>
      <c r="C67" s="28"/>
      <c r="D67" s="131" t="s">
        <v>129</v>
      </c>
      <c r="E67" s="28"/>
      <c r="F67" s="151"/>
      <c r="G67" s="28"/>
      <c r="H67" s="28"/>
      <c r="I67" s="28"/>
      <c r="J67" s="28"/>
      <c r="K67" s="28"/>
      <c r="L67" s="29"/>
      <c r="M67" s="152"/>
      <c r="N67" s="153"/>
      <c r="O67" s="53"/>
      <c r="P67" s="53"/>
      <c r="Q67" s="53"/>
      <c r="R67" s="53"/>
      <c r="S67" s="53"/>
      <c r="T67" s="54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T67" s="16" t="s">
        <v>129</v>
      </c>
      <c r="AU67" s="16" t="s">
        <v>77</v>
      </c>
    </row>
    <row r="68" spans="1:65" s="13" customFormat="1">
      <c r="B68" s="137"/>
      <c r="D68" s="131" t="s">
        <v>120</v>
      </c>
      <c r="E68" s="138" t="s">
        <v>1</v>
      </c>
      <c r="F68" s="139" t="s">
        <v>148</v>
      </c>
      <c r="H68" s="140">
        <v>25.1</v>
      </c>
      <c r="L68" s="137"/>
      <c r="M68" s="141"/>
      <c r="N68" s="142"/>
      <c r="O68" s="142"/>
      <c r="P68" s="142"/>
      <c r="Q68" s="142"/>
      <c r="R68" s="142"/>
      <c r="S68" s="142"/>
      <c r="T68" s="143"/>
      <c r="AT68" s="138" t="s">
        <v>120</v>
      </c>
      <c r="AU68" s="138" t="s">
        <v>77</v>
      </c>
      <c r="AV68" s="13" t="s">
        <v>77</v>
      </c>
      <c r="AW68" s="13" t="s">
        <v>27</v>
      </c>
      <c r="AX68" s="13" t="s">
        <v>70</v>
      </c>
      <c r="AY68" s="138" t="s">
        <v>109</v>
      </c>
    </row>
    <row r="69" spans="1:65" s="14" customFormat="1">
      <c r="B69" s="144"/>
      <c r="D69" s="131" t="s">
        <v>120</v>
      </c>
      <c r="E69" s="145" t="s">
        <v>1</v>
      </c>
      <c r="F69" s="146" t="s">
        <v>123</v>
      </c>
      <c r="H69" s="147">
        <v>25.1</v>
      </c>
      <c r="L69" s="144"/>
      <c r="M69" s="148"/>
      <c r="N69" s="149"/>
      <c r="O69" s="149"/>
      <c r="P69" s="149"/>
      <c r="Q69" s="149"/>
      <c r="R69" s="149"/>
      <c r="S69" s="149"/>
      <c r="T69" s="150"/>
      <c r="AT69" s="145" t="s">
        <v>120</v>
      </c>
      <c r="AU69" s="145" t="s">
        <v>77</v>
      </c>
      <c r="AV69" s="14" t="s">
        <v>118</v>
      </c>
      <c r="AW69" s="14" t="s">
        <v>27</v>
      </c>
      <c r="AX69" s="14" t="s">
        <v>75</v>
      </c>
      <c r="AY69" s="145" t="s">
        <v>109</v>
      </c>
    </row>
    <row r="70" spans="1:65" s="2" customFormat="1" ht="16.5" customHeight="1">
      <c r="A70" s="28"/>
      <c r="B70" s="117"/>
      <c r="C70" s="118" t="s">
        <v>149</v>
      </c>
      <c r="D70" s="118" t="s">
        <v>113</v>
      </c>
      <c r="E70" s="119" t="s">
        <v>150</v>
      </c>
      <c r="F70" s="120" t="s">
        <v>151</v>
      </c>
      <c r="G70" s="121" t="s">
        <v>136</v>
      </c>
      <c r="H70" s="122">
        <v>26</v>
      </c>
      <c r="I70" s="123"/>
      <c r="J70" s="123">
        <f>ROUND(I70*H70,2)</f>
        <v>0</v>
      </c>
      <c r="K70" s="120" t="s">
        <v>117</v>
      </c>
      <c r="L70" s="29"/>
      <c r="M70" s="124" t="s">
        <v>1</v>
      </c>
      <c r="N70" s="125" t="s">
        <v>35</v>
      </c>
      <c r="O70" s="126">
        <v>0.28699999999999998</v>
      </c>
      <c r="P70" s="126">
        <f>O70*H70</f>
        <v>7.4619999999999997</v>
      </c>
      <c r="Q70" s="126">
        <v>0</v>
      </c>
      <c r="R70" s="126">
        <f>Q70*H70</f>
        <v>0</v>
      </c>
      <c r="S70" s="126">
        <v>9.2499999999999995E-3</v>
      </c>
      <c r="T70" s="127">
        <f>S70*H70</f>
        <v>0.24049999999999999</v>
      </c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R70" s="128" t="s">
        <v>118</v>
      </c>
      <c r="AT70" s="128" t="s">
        <v>113</v>
      </c>
      <c r="AU70" s="128" t="s">
        <v>77</v>
      </c>
      <c r="AY70" s="16" t="s">
        <v>109</v>
      </c>
      <c r="BE70" s="129">
        <f>IF(N70="základní",J70,0)</f>
        <v>0</v>
      </c>
      <c r="BF70" s="129">
        <f>IF(N70="snížená",J70,0)</f>
        <v>0</v>
      </c>
      <c r="BG70" s="129">
        <f>IF(N70="zákl. přenesená",J70,0)</f>
        <v>0</v>
      </c>
      <c r="BH70" s="129">
        <f>IF(N70="sníž. přenesená",J70,0)</f>
        <v>0</v>
      </c>
      <c r="BI70" s="129">
        <f>IF(N70="nulová",J70,0)</f>
        <v>0</v>
      </c>
      <c r="BJ70" s="16" t="s">
        <v>75</v>
      </c>
      <c r="BK70" s="129">
        <f>ROUND(I70*H70,2)</f>
        <v>0</v>
      </c>
      <c r="BL70" s="16" t="s">
        <v>118</v>
      </c>
      <c r="BM70" s="128" t="s">
        <v>152</v>
      </c>
    </row>
    <row r="71" spans="1:65" s="2" customFormat="1">
      <c r="A71" s="28"/>
      <c r="B71" s="29"/>
      <c r="C71" s="28"/>
      <c r="D71" s="131" t="s">
        <v>129</v>
      </c>
      <c r="E71" s="28"/>
      <c r="F71" s="151"/>
      <c r="G71" s="28"/>
      <c r="H71" s="28"/>
      <c r="I71" s="28"/>
      <c r="J71" s="28"/>
      <c r="K71" s="28"/>
      <c r="L71" s="29"/>
      <c r="M71" s="152"/>
      <c r="N71" s="153"/>
      <c r="O71" s="53"/>
      <c r="P71" s="53"/>
      <c r="Q71" s="53"/>
      <c r="R71" s="53"/>
      <c r="S71" s="53"/>
      <c r="T71" s="54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T71" s="16" t="s">
        <v>129</v>
      </c>
      <c r="AU71" s="16" t="s">
        <v>77</v>
      </c>
    </row>
    <row r="72" spans="1:65" s="11" customFormat="1" ht="22.9" customHeight="1">
      <c r="B72" s="105"/>
      <c r="D72" s="106" t="s">
        <v>69</v>
      </c>
      <c r="E72" s="115" t="s">
        <v>153</v>
      </c>
      <c r="F72" s="115" t="s">
        <v>154</v>
      </c>
      <c r="J72" s="116">
        <f>BK72</f>
        <v>0</v>
      </c>
      <c r="L72" s="105"/>
      <c r="M72" s="109"/>
      <c r="N72" s="110"/>
      <c r="O72" s="110"/>
      <c r="P72" s="111">
        <f>SUM(P73:P95)</f>
        <v>80.603527999999997</v>
      </c>
      <c r="Q72" s="110"/>
      <c r="R72" s="111">
        <f>SUM(R73:R95)</f>
        <v>0</v>
      </c>
      <c r="S72" s="110"/>
      <c r="T72" s="112">
        <f>SUM(T73:T95)</f>
        <v>0</v>
      </c>
      <c r="AR72" s="106" t="s">
        <v>75</v>
      </c>
      <c r="AT72" s="113" t="s">
        <v>69</v>
      </c>
      <c r="AU72" s="113" t="s">
        <v>75</v>
      </c>
      <c r="AY72" s="106" t="s">
        <v>109</v>
      </c>
      <c r="BK72" s="114">
        <f>SUM(BK73:BK95)</f>
        <v>0</v>
      </c>
    </row>
    <row r="73" spans="1:65" s="2" customFormat="1" ht="16.5" customHeight="1">
      <c r="A73" s="28"/>
      <c r="B73" s="117"/>
      <c r="C73" s="118" t="s">
        <v>77</v>
      </c>
      <c r="D73" s="118" t="s">
        <v>113</v>
      </c>
      <c r="E73" s="119" t="s">
        <v>155</v>
      </c>
      <c r="F73" s="120" t="s">
        <v>156</v>
      </c>
      <c r="G73" s="121" t="s">
        <v>157</v>
      </c>
      <c r="H73" s="122">
        <v>2.0710000000000002</v>
      </c>
      <c r="I73" s="123"/>
      <c r="J73" s="123">
        <f>ROUND(I73*H73,2)</f>
        <v>0</v>
      </c>
      <c r="K73" s="120" t="s">
        <v>117</v>
      </c>
      <c r="L73" s="29"/>
      <c r="M73" s="124" t="s">
        <v>1</v>
      </c>
      <c r="N73" s="125" t="s">
        <v>35</v>
      </c>
      <c r="O73" s="126">
        <v>0.125</v>
      </c>
      <c r="P73" s="126">
        <f>O73*H73</f>
        <v>0.25887500000000002</v>
      </c>
      <c r="Q73" s="126">
        <v>0</v>
      </c>
      <c r="R73" s="126">
        <f>Q73*H73</f>
        <v>0</v>
      </c>
      <c r="S73" s="126">
        <v>0</v>
      </c>
      <c r="T73" s="127">
        <f>S73*H73</f>
        <v>0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R73" s="128" t="s">
        <v>118</v>
      </c>
      <c r="AT73" s="128" t="s">
        <v>113</v>
      </c>
      <c r="AU73" s="128" t="s">
        <v>77</v>
      </c>
      <c r="AY73" s="16" t="s">
        <v>109</v>
      </c>
      <c r="BE73" s="129">
        <f>IF(N73="základní",J73,0)</f>
        <v>0</v>
      </c>
      <c r="BF73" s="129">
        <f>IF(N73="snížená",J73,0)</f>
        <v>0</v>
      </c>
      <c r="BG73" s="129">
        <f>IF(N73="zákl. přenesená",J73,0)</f>
        <v>0</v>
      </c>
      <c r="BH73" s="129">
        <f>IF(N73="sníž. přenesená",J73,0)</f>
        <v>0</v>
      </c>
      <c r="BI73" s="129">
        <f>IF(N73="nulová",J73,0)</f>
        <v>0</v>
      </c>
      <c r="BJ73" s="16" t="s">
        <v>75</v>
      </c>
      <c r="BK73" s="129">
        <f>ROUND(I73*H73,2)</f>
        <v>0</v>
      </c>
      <c r="BL73" s="16" t="s">
        <v>118</v>
      </c>
      <c r="BM73" s="128" t="s">
        <v>158</v>
      </c>
    </row>
    <row r="74" spans="1:65" s="2" customFormat="1">
      <c r="A74" s="28"/>
      <c r="B74" s="29"/>
      <c r="C74" s="28"/>
      <c r="D74" s="131" t="s">
        <v>129</v>
      </c>
      <c r="E74" s="28"/>
      <c r="F74" s="151"/>
      <c r="G74" s="28"/>
      <c r="H74" s="28"/>
      <c r="I74" s="28"/>
      <c r="J74" s="28"/>
      <c r="K74" s="28"/>
      <c r="L74" s="29"/>
      <c r="M74" s="152"/>
      <c r="N74" s="153"/>
      <c r="O74" s="53"/>
      <c r="P74" s="53"/>
      <c r="Q74" s="53"/>
      <c r="R74" s="53"/>
      <c r="S74" s="53"/>
      <c r="T74" s="54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T74" s="16" t="s">
        <v>129</v>
      </c>
      <c r="AU74" s="16" t="s">
        <v>77</v>
      </c>
    </row>
    <row r="75" spans="1:65" s="13" customFormat="1">
      <c r="B75" s="137"/>
      <c r="D75" s="131" t="s">
        <v>120</v>
      </c>
      <c r="E75" s="138" t="s">
        <v>1</v>
      </c>
      <c r="F75" s="139" t="s">
        <v>159</v>
      </c>
      <c r="H75" s="140">
        <v>2.0710000000000002</v>
      </c>
      <c r="L75" s="137"/>
      <c r="M75" s="141"/>
      <c r="N75" s="142"/>
      <c r="O75" s="142"/>
      <c r="P75" s="142"/>
      <c r="Q75" s="142"/>
      <c r="R75" s="142"/>
      <c r="S75" s="142"/>
      <c r="T75" s="143"/>
      <c r="AT75" s="138" t="s">
        <v>120</v>
      </c>
      <c r="AU75" s="138" t="s">
        <v>77</v>
      </c>
      <c r="AV75" s="13" t="s">
        <v>77</v>
      </c>
      <c r="AW75" s="13" t="s">
        <v>27</v>
      </c>
      <c r="AX75" s="13" t="s">
        <v>70</v>
      </c>
      <c r="AY75" s="138" t="s">
        <v>109</v>
      </c>
    </row>
    <row r="76" spans="1:65" s="14" customFormat="1">
      <c r="B76" s="144"/>
      <c r="D76" s="131" t="s">
        <v>120</v>
      </c>
      <c r="E76" s="145" t="s">
        <v>1</v>
      </c>
      <c r="F76" s="146" t="s">
        <v>123</v>
      </c>
      <c r="H76" s="147">
        <v>2.0710000000000002</v>
      </c>
      <c r="L76" s="144"/>
      <c r="M76" s="148"/>
      <c r="N76" s="149"/>
      <c r="O76" s="149"/>
      <c r="P76" s="149"/>
      <c r="Q76" s="149"/>
      <c r="R76" s="149"/>
      <c r="S76" s="149"/>
      <c r="T76" s="150"/>
      <c r="AT76" s="145" t="s">
        <v>120</v>
      </c>
      <c r="AU76" s="145" t="s">
        <v>77</v>
      </c>
      <c r="AV76" s="14" t="s">
        <v>118</v>
      </c>
      <c r="AW76" s="14" t="s">
        <v>27</v>
      </c>
      <c r="AX76" s="14" t="s">
        <v>75</v>
      </c>
      <c r="AY76" s="145" t="s">
        <v>109</v>
      </c>
    </row>
    <row r="77" spans="1:65" s="2" customFormat="1" ht="21.75" customHeight="1">
      <c r="A77" s="28"/>
      <c r="B77" s="117"/>
      <c r="C77" s="163" t="s">
        <v>142</v>
      </c>
      <c r="D77" s="163" t="s">
        <v>113</v>
      </c>
      <c r="E77" s="164" t="s">
        <v>160</v>
      </c>
      <c r="F77" s="165" t="s">
        <v>161</v>
      </c>
      <c r="G77" s="166" t="s">
        <v>157</v>
      </c>
      <c r="H77" s="167">
        <v>8.1929999999999996</v>
      </c>
      <c r="I77" s="168"/>
      <c r="J77" s="168">
        <f>ROUND(I77*H77,2)</f>
        <v>0</v>
      </c>
      <c r="K77" s="165" t="s">
        <v>117</v>
      </c>
      <c r="L77" s="29"/>
      <c r="M77" s="124" t="s">
        <v>1</v>
      </c>
      <c r="N77" s="125" t="s">
        <v>35</v>
      </c>
      <c r="O77" s="126">
        <v>0</v>
      </c>
      <c r="P77" s="126">
        <f>O77*H77</f>
        <v>0</v>
      </c>
      <c r="Q77" s="126">
        <v>0</v>
      </c>
      <c r="R77" s="126">
        <f>Q77*H77</f>
        <v>0</v>
      </c>
      <c r="S77" s="126">
        <v>0</v>
      </c>
      <c r="T77" s="127">
        <f>S77*H77</f>
        <v>0</v>
      </c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R77" s="128" t="s">
        <v>118</v>
      </c>
      <c r="AT77" s="128" t="s">
        <v>113</v>
      </c>
      <c r="AU77" s="128" t="s">
        <v>77</v>
      </c>
      <c r="AY77" s="16" t="s">
        <v>109</v>
      </c>
      <c r="BE77" s="129">
        <f>IF(N77="základní",J77,0)</f>
        <v>0</v>
      </c>
      <c r="BF77" s="129">
        <f>IF(N77="snížená",J77,0)</f>
        <v>0</v>
      </c>
      <c r="BG77" s="129">
        <f>IF(N77="zákl. přenesená",J77,0)</f>
        <v>0</v>
      </c>
      <c r="BH77" s="129">
        <f>IF(N77="sníž. přenesená",J77,0)</f>
        <v>0</v>
      </c>
      <c r="BI77" s="129">
        <f>IF(N77="nulová",J77,0)</f>
        <v>0</v>
      </c>
      <c r="BJ77" s="16" t="s">
        <v>75</v>
      </c>
      <c r="BK77" s="129">
        <f>ROUND(I77*H77,2)</f>
        <v>0</v>
      </c>
      <c r="BL77" s="16" t="s">
        <v>118</v>
      </c>
      <c r="BM77" s="128" t="s">
        <v>162</v>
      </c>
    </row>
    <row r="78" spans="1:65" s="2" customFormat="1">
      <c r="A78" s="28"/>
      <c r="B78" s="29"/>
      <c r="C78" s="28"/>
      <c r="D78" s="131" t="s">
        <v>129</v>
      </c>
      <c r="E78" s="28"/>
      <c r="F78" s="151"/>
      <c r="G78" s="28"/>
      <c r="H78" s="28"/>
      <c r="I78" s="28"/>
      <c r="J78" s="28"/>
      <c r="K78" s="28"/>
      <c r="L78" s="29"/>
      <c r="M78" s="152"/>
      <c r="N78" s="153"/>
      <c r="O78" s="53"/>
      <c r="P78" s="53"/>
      <c r="Q78" s="53"/>
      <c r="R78" s="53"/>
      <c r="S78" s="53"/>
      <c r="T78" s="54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T78" s="16" t="s">
        <v>129</v>
      </c>
      <c r="AU78" s="16" t="s">
        <v>77</v>
      </c>
    </row>
    <row r="79" spans="1:65" s="13" customFormat="1">
      <c r="B79" s="137"/>
      <c r="D79" s="131" t="s">
        <v>120</v>
      </c>
      <c r="E79" s="138" t="s">
        <v>1</v>
      </c>
      <c r="F79" s="139" t="s">
        <v>163</v>
      </c>
      <c r="H79" s="140">
        <v>8.1929999999999996</v>
      </c>
      <c r="L79" s="137"/>
      <c r="M79" s="141"/>
      <c r="N79" s="142"/>
      <c r="O79" s="142"/>
      <c r="P79" s="142"/>
      <c r="Q79" s="142"/>
      <c r="R79" s="142"/>
      <c r="S79" s="142"/>
      <c r="T79" s="143"/>
      <c r="AT79" s="138" t="s">
        <v>120</v>
      </c>
      <c r="AU79" s="138" t="s">
        <v>77</v>
      </c>
      <c r="AV79" s="13" t="s">
        <v>77</v>
      </c>
      <c r="AW79" s="13" t="s">
        <v>27</v>
      </c>
      <c r="AX79" s="13" t="s">
        <v>70</v>
      </c>
      <c r="AY79" s="138" t="s">
        <v>109</v>
      </c>
    </row>
    <row r="80" spans="1:65" s="14" customFormat="1">
      <c r="B80" s="144"/>
      <c r="D80" s="131" t="s">
        <v>120</v>
      </c>
      <c r="E80" s="145" t="s">
        <v>1</v>
      </c>
      <c r="F80" s="146" t="s">
        <v>123</v>
      </c>
      <c r="H80" s="147">
        <v>8.1929999999999996</v>
      </c>
      <c r="L80" s="144"/>
      <c r="M80" s="148"/>
      <c r="N80" s="149"/>
      <c r="O80" s="149"/>
      <c r="P80" s="149"/>
      <c r="Q80" s="149"/>
      <c r="R80" s="149"/>
      <c r="S80" s="149"/>
      <c r="T80" s="150"/>
      <c r="AT80" s="145" t="s">
        <v>120</v>
      </c>
      <c r="AU80" s="145" t="s">
        <v>77</v>
      </c>
      <c r="AV80" s="14" t="s">
        <v>118</v>
      </c>
      <c r="AW80" s="14" t="s">
        <v>27</v>
      </c>
      <c r="AX80" s="14" t="s">
        <v>75</v>
      </c>
      <c r="AY80" s="145" t="s">
        <v>109</v>
      </c>
    </row>
    <row r="81" spans="1:65" s="2" customFormat="1" ht="21.75" customHeight="1">
      <c r="A81" s="28"/>
      <c r="B81" s="117"/>
      <c r="C81" s="118" t="s">
        <v>110</v>
      </c>
      <c r="D81" s="118" t="s">
        <v>113</v>
      </c>
      <c r="E81" s="119" t="s">
        <v>164</v>
      </c>
      <c r="F81" s="120" t="s">
        <v>165</v>
      </c>
      <c r="G81" s="121" t="s">
        <v>157</v>
      </c>
      <c r="H81" s="122">
        <v>62.13</v>
      </c>
      <c r="I81" s="123"/>
      <c r="J81" s="123">
        <f>ROUND(I81*H81,2)</f>
        <v>0</v>
      </c>
      <c r="K81" s="120" t="s">
        <v>117</v>
      </c>
      <c r="L81" s="29"/>
      <c r="M81" s="124" t="s">
        <v>1</v>
      </c>
      <c r="N81" s="125" t="s">
        <v>35</v>
      </c>
      <c r="O81" s="126">
        <v>6.0000000000000001E-3</v>
      </c>
      <c r="P81" s="126">
        <f>O81*H81</f>
        <v>0.37278</v>
      </c>
      <c r="Q81" s="126">
        <v>0</v>
      </c>
      <c r="R81" s="126">
        <f>Q81*H81</f>
        <v>0</v>
      </c>
      <c r="S81" s="126">
        <v>0</v>
      </c>
      <c r="T81" s="127">
        <f>S81*H81</f>
        <v>0</v>
      </c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R81" s="128" t="s">
        <v>118</v>
      </c>
      <c r="AT81" s="128" t="s">
        <v>113</v>
      </c>
      <c r="AU81" s="128" t="s">
        <v>77</v>
      </c>
      <c r="AY81" s="16" t="s">
        <v>109</v>
      </c>
      <c r="BE81" s="129">
        <f>IF(N81="základní",J81,0)</f>
        <v>0</v>
      </c>
      <c r="BF81" s="129">
        <f>IF(N81="snížená",J81,0)</f>
        <v>0</v>
      </c>
      <c r="BG81" s="129">
        <f>IF(N81="zákl. přenesená",J81,0)</f>
        <v>0</v>
      </c>
      <c r="BH81" s="129">
        <f>IF(N81="sníž. přenesená",J81,0)</f>
        <v>0</v>
      </c>
      <c r="BI81" s="129">
        <f>IF(N81="nulová",J81,0)</f>
        <v>0</v>
      </c>
      <c r="BJ81" s="16" t="s">
        <v>75</v>
      </c>
      <c r="BK81" s="129">
        <f>ROUND(I81*H81,2)</f>
        <v>0</v>
      </c>
      <c r="BL81" s="16" t="s">
        <v>118</v>
      </c>
      <c r="BM81" s="128" t="s">
        <v>166</v>
      </c>
    </row>
    <row r="82" spans="1:65" s="2" customFormat="1">
      <c r="A82" s="28"/>
      <c r="B82" s="29"/>
      <c r="C82" s="28"/>
      <c r="D82" s="131" t="s">
        <v>129</v>
      </c>
      <c r="E82" s="28"/>
      <c r="F82" s="151"/>
      <c r="G82" s="28"/>
      <c r="H82" s="28"/>
      <c r="I82" s="28"/>
      <c r="J82" s="28"/>
      <c r="K82" s="28"/>
      <c r="L82" s="29"/>
      <c r="M82" s="152"/>
      <c r="N82" s="153"/>
      <c r="O82" s="53"/>
      <c r="P82" s="53"/>
      <c r="Q82" s="53"/>
      <c r="R82" s="53"/>
      <c r="S82" s="53"/>
      <c r="T82" s="54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T82" s="16" t="s">
        <v>129</v>
      </c>
      <c r="AU82" s="16" t="s">
        <v>77</v>
      </c>
    </row>
    <row r="83" spans="1:65" s="12" customFormat="1">
      <c r="B83" s="130"/>
      <c r="D83" s="131" t="s">
        <v>120</v>
      </c>
      <c r="E83" s="132" t="s">
        <v>1</v>
      </c>
      <c r="F83" s="133" t="s">
        <v>167</v>
      </c>
      <c r="H83" s="132" t="s">
        <v>1</v>
      </c>
      <c r="L83" s="130"/>
      <c r="M83" s="134"/>
      <c r="N83" s="135"/>
      <c r="O83" s="135"/>
      <c r="P83" s="135"/>
      <c r="Q83" s="135"/>
      <c r="R83" s="135"/>
      <c r="S83" s="135"/>
      <c r="T83" s="136"/>
      <c r="AT83" s="132" t="s">
        <v>120</v>
      </c>
      <c r="AU83" s="132" t="s">
        <v>77</v>
      </c>
      <c r="AV83" s="12" t="s">
        <v>75</v>
      </c>
      <c r="AW83" s="12" t="s">
        <v>27</v>
      </c>
      <c r="AX83" s="12" t="s">
        <v>70</v>
      </c>
      <c r="AY83" s="132" t="s">
        <v>109</v>
      </c>
    </row>
    <row r="84" spans="1:65" s="13" customFormat="1">
      <c r="B84" s="137"/>
      <c r="D84" s="131" t="s">
        <v>120</v>
      </c>
      <c r="E84" s="138" t="s">
        <v>1</v>
      </c>
      <c r="F84" s="139" t="s">
        <v>168</v>
      </c>
      <c r="H84" s="140">
        <v>62.13</v>
      </c>
      <c r="L84" s="137"/>
      <c r="M84" s="141"/>
      <c r="N84" s="142"/>
      <c r="O84" s="142"/>
      <c r="P84" s="142"/>
      <c r="Q84" s="142"/>
      <c r="R84" s="142"/>
      <c r="S84" s="142"/>
      <c r="T84" s="143"/>
      <c r="AT84" s="138" t="s">
        <v>120</v>
      </c>
      <c r="AU84" s="138" t="s">
        <v>77</v>
      </c>
      <c r="AV84" s="13" t="s">
        <v>77</v>
      </c>
      <c r="AW84" s="13" t="s">
        <v>27</v>
      </c>
      <c r="AX84" s="13" t="s">
        <v>70</v>
      </c>
      <c r="AY84" s="138" t="s">
        <v>109</v>
      </c>
    </row>
    <row r="85" spans="1:65" s="14" customFormat="1">
      <c r="B85" s="144"/>
      <c r="D85" s="131" t="s">
        <v>120</v>
      </c>
      <c r="E85" s="145" t="s">
        <v>1</v>
      </c>
      <c r="F85" s="146" t="s">
        <v>123</v>
      </c>
      <c r="H85" s="147">
        <v>62.13</v>
      </c>
      <c r="L85" s="144"/>
      <c r="M85" s="148"/>
      <c r="N85" s="149"/>
      <c r="O85" s="149"/>
      <c r="P85" s="149"/>
      <c r="Q85" s="149"/>
      <c r="R85" s="149"/>
      <c r="S85" s="149"/>
      <c r="T85" s="150"/>
      <c r="AT85" s="145" t="s">
        <v>120</v>
      </c>
      <c r="AU85" s="145" t="s">
        <v>77</v>
      </c>
      <c r="AV85" s="14" t="s">
        <v>118</v>
      </c>
      <c r="AW85" s="14" t="s">
        <v>27</v>
      </c>
      <c r="AX85" s="14" t="s">
        <v>75</v>
      </c>
      <c r="AY85" s="145" t="s">
        <v>109</v>
      </c>
    </row>
    <row r="86" spans="1:65" s="2" customFormat="1" ht="21.75" customHeight="1">
      <c r="A86" s="28"/>
      <c r="B86" s="117"/>
      <c r="C86" s="118" t="s">
        <v>169</v>
      </c>
      <c r="D86" s="118" t="s">
        <v>113</v>
      </c>
      <c r="E86" s="119" t="s">
        <v>170</v>
      </c>
      <c r="F86" s="120" t="s">
        <v>171</v>
      </c>
      <c r="G86" s="121" t="s">
        <v>157</v>
      </c>
      <c r="H86" s="122">
        <v>2.0710000000000002</v>
      </c>
      <c r="I86" s="123"/>
      <c r="J86" s="123">
        <f>ROUND(I86*H86,2)</f>
        <v>0</v>
      </c>
      <c r="K86" s="120" t="s">
        <v>117</v>
      </c>
      <c r="L86" s="29"/>
      <c r="M86" s="124" t="s">
        <v>1</v>
      </c>
      <c r="N86" s="125" t="s">
        <v>35</v>
      </c>
      <c r="O86" s="126">
        <v>0</v>
      </c>
      <c r="P86" s="126">
        <f>O86*H86</f>
        <v>0</v>
      </c>
      <c r="Q86" s="126">
        <v>0</v>
      </c>
      <c r="R86" s="126">
        <f>Q86*H86</f>
        <v>0</v>
      </c>
      <c r="S86" s="126">
        <v>0</v>
      </c>
      <c r="T86" s="127">
        <f>S86*H86</f>
        <v>0</v>
      </c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R86" s="128" t="s">
        <v>118</v>
      </c>
      <c r="AT86" s="128" t="s">
        <v>113</v>
      </c>
      <c r="AU86" s="128" t="s">
        <v>77</v>
      </c>
      <c r="AY86" s="16" t="s">
        <v>109</v>
      </c>
      <c r="BE86" s="129">
        <f>IF(N86="základní",J86,0)</f>
        <v>0</v>
      </c>
      <c r="BF86" s="129">
        <f>IF(N86="snížená",J86,0)</f>
        <v>0</v>
      </c>
      <c r="BG86" s="129">
        <f>IF(N86="zákl. přenesená",J86,0)</f>
        <v>0</v>
      </c>
      <c r="BH86" s="129">
        <f>IF(N86="sníž. přenesená",J86,0)</f>
        <v>0</v>
      </c>
      <c r="BI86" s="129">
        <f>IF(N86="nulová",J86,0)</f>
        <v>0</v>
      </c>
      <c r="BJ86" s="16" t="s">
        <v>75</v>
      </c>
      <c r="BK86" s="129">
        <f>ROUND(I86*H86,2)</f>
        <v>0</v>
      </c>
      <c r="BL86" s="16" t="s">
        <v>118</v>
      </c>
      <c r="BM86" s="128" t="s">
        <v>172</v>
      </c>
    </row>
    <row r="87" spans="1:65" s="2" customFormat="1">
      <c r="A87" s="28"/>
      <c r="B87" s="29"/>
      <c r="C87" s="28"/>
      <c r="D87" s="131" t="s">
        <v>129</v>
      </c>
      <c r="E87" s="28"/>
      <c r="F87" s="151"/>
      <c r="G87" s="28"/>
      <c r="H87" s="28"/>
      <c r="I87" s="28"/>
      <c r="J87" s="28"/>
      <c r="K87" s="28"/>
      <c r="L87" s="29"/>
      <c r="M87" s="152"/>
      <c r="N87" s="153"/>
      <c r="O87" s="53"/>
      <c r="P87" s="53"/>
      <c r="Q87" s="53"/>
      <c r="R87" s="53"/>
      <c r="S87" s="53"/>
      <c r="T87" s="54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T87" s="16" t="s">
        <v>129</v>
      </c>
      <c r="AU87" s="16" t="s">
        <v>77</v>
      </c>
    </row>
    <row r="88" spans="1:65" s="13" customFormat="1">
      <c r="B88" s="137"/>
      <c r="D88" s="131" t="s">
        <v>120</v>
      </c>
      <c r="E88" s="138" t="s">
        <v>1</v>
      </c>
      <c r="F88" s="139" t="s">
        <v>173</v>
      </c>
      <c r="H88" s="140">
        <v>2.0710000000000002</v>
      </c>
      <c r="L88" s="137"/>
      <c r="M88" s="141"/>
      <c r="N88" s="142"/>
      <c r="O88" s="142"/>
      <c r="P88" s="142"/>
      <c r="Q88" s="142"/>
      <c r="R88" s="142"/>
      <c r="S88" s="142"/>
      <c r="T88" s="143"/>
      <c r="AT88" s="138" t="s">
        <v>120</v>
      </c>
      <c r="AU88" s="138" t="s">
        <v>77</v>
      </c>
      <c r="AV88" s="13" t="s">
        <v>77</v>
      </c>
      <c r="AW88" s="13" t="s">
        <v>27</v>
      </c>
      <c r="AX88" s="13" t="s">
        <v>70</v>
      </c>
      <c r="AY88" s="138" t="s">
        <v>109</v>
      </c>
    </row>
    <row r="89" spans="1:65" s="14" customFormat="1">
      <c r="B89" s="144"/>
      <c r="D89" s="131" t="s">
        <v>120</v>
      </c>
      <c r="E89" s="145" t="s">
        <v>1</v>
      </c>
      <c r="F89" s="146" t="s">
        <v>123</v>
      </c>
      <c r="H89" s="147">
        <v>2.0710000000000002</v>
      </c>
      <c r="L89" s="144"/>
      <c r="M89" s="148"/>
      <c r="N89" s="149"/>
      <c r="O89" s="149"/>
      <c r="P89" s="149"/>
      <c r="Q89" s="149"/>
      <c r="R89" s="149"/>
      <c r="S89" s="149"/>
      <c r="T89" s="150"/>
      <c r="AT89" s="145" t="s">
        <v>120</v>
      </c>
      <c r="AU89" s="145" t="s">
        <v>77</v>
      </c>
      <c r="AV89" s="14" t="s">
        <v>118</v>
      </c>
      <c r="AW89" s="14" t="s">
        <v>27</v>
      </c>
      <c r="AX89" s="14" t="s">
        <v>75</v>
      </c>
      <c r="AY89" s="145" t="s">
        <v>109</v>
      </c>
    </row>
    <row r="90" spans="1:65" s="2" customFormat="1" ht="21.75" customHeight="1">
      <c r="A90" s="28"/>
      <c r="B90" s="117"/>
      <c r="C90" s="163" t="s">
        <v>118</v>
      </c>
      <c r="D90" s="163" t="s">
        <v>113</v>
      </c>
      <c r="E90" s="164" t="s">
        <v>174</v>
      </c>
      <c r="F90" s="165" t="s">
        <v>175</v>
      </c>
      <c r="G90" s="166" t="s">
        <v>157</v>
      </c>
      <c r="H90" s="167">
        <v>8.1929999999999996</v>
      </c>
      <c r="I90" s="168"/>
      <c r="J90" s="168">
        <f>ROUND(I90*H90,2)</f>
        <v>0</v>
      </c>
      <c r="K90" s="165" t="s">
        <v>117</v>
      </c>
      <c r="L90" s="29"/>
      <c r="M90" s="124" t="s">
        <v>1</v>
      </c>
      <c r="N90" s="125" t="s">
        <v>35</v>
      </c>
      <c r="O90" s="126">
        <v>2.2610000000000001</v>
      </c>
      <c r="P90" s="126">
        <f>O90*H90</f>
        <v>18.524373000000001</v>
      </c>
      <c r="Q90" s="126">
        <v>0</v>
      </c>
      <c r="R90" s="126">
        <f>Q90*H90</f>
        <v>0</v>
      </c>
      <c r="S90" s="126">
        <v>0</v>
      </c>
      <c r="T90" s="127">
        <f>S90*H90</f>
        <v>0</v>
      </c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R90" s="128" t="s">
        <v>118</v>
      </c>
      <c r="AT90" s="128" t="s">
        <v>113</v>
      </c>
      <c r="AU90" s="128" t="s">
        <v>77</v>
      </c>
      <c r="AY90" s="16" t="s">
        <v>109</v>
      </c>
      <c r="BE90" s="129">
        <f>IF(N90="základní",J90,0)</f>
        <v>0</v>
      </c>
      <c r="BF90" s="129">
        <f>IF(N90="snížená",J90,0)</f>
        <v>0</v>
      </c>
      <c r="BG90" s="129">
        <f>IF(N90="zákl. přenesená",J90,0)</f>
        <v>0</v>
      </c>
      <c r="BH90" s="129">
        <f>IF(N90="sníž. přenesená",J90,0)</f>
        <v>0</v>
      </c>
      <c r="BI90" s="129">
        <f>IF(N90="nulová",J90,0)</f>
        <v>0</v>
      </c>
      <c r="BJ90" s="16" t="s">
        <v>75</v>
      </c>
      <c r="BK90" s="129">
        <f>ROUND(I90*H90,2)</f>
        <v>0</v>
      </c>
      <c r="BL90" s="16" t="s">
        <v>118</v>
      </c>
      <c r="BM90" s="128" t="s">
        <v>176</v>
      </c>
    </row>
    <row r="91" spans="1:65" s="13" customFormat="1">
      <c r="B91" s="137"/>
      <c r="D91" s="131" t="s">
        <v>120</v>
      </c>
      <c r="E91" s="138" t="s">
        <v>1</v>
      </c>
      <c r="F91" s="139" t="s">
        <v>163</v>
      </c>
      <c r="H91" s="140">
        <v>8.1929999999999996</v>
      </c>
      <c r="L91" s="137"/>
      <c r="M91" s="141"/>
      <c r="N91" s="142"/>
      <c r="O91" s="142"/>
      <c r="P91" s="142"/>
      <c r="Q91" s="142"/>
      <c r="R91" s="142"/>
      <c r="S91" s="142"/>
      <c r="T91" s="143"/>
      <c r="AT91" s="138" t="s">
        <v>120</v>
      </c>
      <c r="AU91" s="138" t="s">
        <v>77</v>
      </c>
      <c r="AV91" s="13" t="s">
        <v>77</v>
      </c>
      <c r="AW91" s="13" t="s">
        <v>27</v>
      </c>
      <c r="AX91" s="13" t="s">
        <v>75</v>
      </c>
      <c r="AY91" s="138" t="s">
        <v>109</v>
      </c>
    </row>
    <row r="92" spans="1:65" s="2" customFormat="1" ht="21.75" customHeight="1">
      <c r="A92" s="28"/>
      <c r="B92" s="117"/>
      <c r="C92" s="163" t="s">
        <v>177</v>
      </c>
      <c r="D92" s="163" t="s">
        <v>113</v>
      </c>
      <c r="E92" s="164" t="s">
        <v>178</v>
      </c>
      <c r="F92" s="165" t="s">
        <v>179</v>
      </c>
      <c r="G92" s="166" t="s">
        <v>157</v>
      </c>
      <c r="H92" s="167">
        <v>245.79</v>
      </c>
      <c r="I92" s="168"/>
      <c r="J92" s="168">
        <f>ROUND(I92*H92,2)</f>
        <v>0</v>
      </c>
      <c r="K92" s="165" t="s">
        <v>117</v>
      </c>
      <c r="L92" s="29"/>
      <c r="M92" s="124" t="s">
        <v>1</v>
      </c>
      <c r="N92" s="125" t="s">
        <v>35</v>
      </c>
      <c r="O92" s="126">
        <v>0.25</v>
      </c>
      <c r="P92" s="126">
        <f>O92*H92</f>
        <v>61.447499999999998</v>
      </c>
      <c r="Q92" s="126">
        <v>0</v>
      </c>
      <c r="R92" s="126">
        <f>Q92*H92</f>
        <v>0</v>
      </c>
      <c r="S92" s="126">
        <v>0</v>
      </c>
      <c r="T92" s="127">
        <f>S92*H92</f>
        <v>0</v>
      </c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R92" s="128" t="s">
        <v>118</v>
      </c>
      <c r="AT92" s="128" t="s">
        <v>113</v>
      </c>
      <c r="AU92" s="128" t="s">
        <v>77</v>
      </c>
      <c r="AY92" s="16" t="s">
        <v>109</v>
      </c>
      <c r="BE92" s="129">
        <f>IF(N92="základní",J92,0)</f>
        <v>0</v>
      </c>
      <c r="BF92" s="129">
        <f>IF(N92="snížená",J92,0)</f>
        <v>0</v>
      </c>
      <c r="BG92" s="129">
        <f>IF(N92="zákl. přenesená",J92,0)</f>
        <v>0</v>
      </c>
      <c r="BH92" s="129">
        <f>IF(N92="sníž. přenesená",J92,0)</f>
        <v>0</v>
      </c>
      <c r="BI92" s="129">
        <f>IF(N92="nulová",J92,0)</f>
        <v>0</v>
      </c>
      <c r="BJ92" s="16" t="s">
        <v>75</v>
      </c>
      <c r="BK92" s="129">
        <f>ROUND(I92*H92,2)</f>
        <v>0</v>
      </c>
      <c r="BL92" s="16" t="s">
        <v>118</v>
      </c>
      <c r="BM92" s="128" t="s">
        <v>180</v>
      </c>
    </row>
    <row r="93" spans="1:65" s="12" customFormat="1">
      <c r="B93" s="130"/>
      <c r="D93" s="131" t="s">
        <v>120</v>
      </c>
      <c r="E93" s="132" t="s">
        <v>1</v>
      </c>
      <c r="F93" s="133" t="s">
        <v>167</v>
      </c>
      <c r="H93" s="132" t="s">
        <v>1</v>
      </c>
      <c r="L93" s="130"/>
      <c r="M93" s="134"/>
      <c r="N93" s="135"/>
      <c r="O93" s="135"/>
      <c r="P93" s="135"/>
      <c r="Q93" s="135"/>
      <c r="R93" s="135"/>
      <c r="S93" s="135"/>
      <c r="T93" s="136"/>
      <c r="AT93" s="132" t="s">
        <v>120</v>
      </c>
      <c r="AU93" s="132" t="s">
        <v>77</v>
      </c>
      <c r="AV93" s="12" t="s">
        <v>75</v>
      </c>
      <c r="AW93" s="12" t="s">
        <v>27</v>
      </c>
      <c r="AX93" s="12" t="s">
        <v>70</v>
      </c>
      <c r="AY93" s="132" t="s">
        <v>109</v>
      </c>
    </row>
    <row r="94" spans="1:65" s="13" customFormat="1">
      <c r="B94" s="137"/>
      <c r="D94" s="131" t="s">
        <v>120</v>
      </c>
      <c r="E94" s="138" t="s">
        <v>1</v>
      </c>
      <c r="F94" s="139" t="s">
        <v>181</v>
      </c>
      <c r="H94" s="140">
        <v>245.79</v>
      </c>
      <c r="L94" s="137"/>
      <c r="M94" s="141"/>
      <c r="N94" s="142"/>
      <c r="O94" s="142"/>
      <c r="P94" s="142"/>
      <c r="Q94" s="142"/>
      <c r="R94" s="142"/>
      <c r="S94" s="142"/>
      <c r="T94" s="143"/>
      <c r="AT94" s="138" t="s">
        <v>120</v>
      </c>
      <c r="AU94" s="138" t="s">
        <v>77</v>
      </c>
      <c r="AV94" s="13" t="s">
        <v>77</v>
      </c>
      <c r="AW94" s="13" t="s">
        <v>27</v>
      </c>
      <c r="AX94" s="13" t="s">
        <v>70</v>
      </c>
      <c r="AY94" s="138" t="s">
        <v>109</v>
      </c>
    </row>
    <row r="95" spans="1:65" s="14" customFormat="1">
      <c r="B95" s="144"/>
      <c r="D95" s="131" t="s">
        <v>120</v>
      </c>
      <c r="E95" s="145" t="s">
        <v>1</v>
      </c>
      <c r="F95" s="146" t="s">
        <v>123</v>
      </c>
      <c r="H95" s="147">
        <v>245.79</v>
      </c>
      <c r="L95" s="144"/>
      <c r="M95" s="148"/>
      <c r="N95" s="149"/>
      <c r="O95" s="149"/>
      <c r="P95" s="149"/>
      <c r="Q95" s="149"/>
      <c r="R95" s="149"/>
      <c r="S95" s="149"/>
      <c r="T95" s="150"/>
      <c r="AT95" s="145" t="s">
        <v>120</v>
      </c>
      <c r="AU95" s="145" t="s">
        <v>77</v>
      </c>
      <c r="AV95" s="14" t="s">
        <v>118</v>
      </c>
      <c r="AW95" s="14" t="s">
        <v>27</v>
      </c>
      <c r="AX95" s="14" t="s">
        <v>75</v>
      </c>
      <c r="AY95" s="145" t="s">
        <v>109</v>
      </c>
    </row>
    <row r="96" spans="1:65" s="11" customFormat="1" ht="25.9" customHeight="1">
      <c r="B96" s="105"/>
      <c r="D96" s="106" t="s">
        <v>69</v>
      </c>
      <c r="E96" s="107" t="s">
        <v>182</v>
      </c>
      <c r="F96" s="107" t="s">
        <v>183</v>
      </c>
      <c r="J96" s="108">
        <f>BK96</f>
        <v>0</v>
      </c>
      <c r="L96" s="105"/>
      <c r="M96" s="109"/>
      <c r="N96" s="110"/>
      <c r="O96" s="110"/>
      <c r="P96" s="111">
        <f>P97+P105+P114</f>
        <v>18.996000000000002</v>
      </c>
      <c r="Q96" s="110"/>
      <c r="R96" s="111">
        <f>R97+R105+R114</f>
        <v>8.0609600000000007E-3</v>
      </c>
      <c r="S96" s="110"/>
      <c r="T96" s="112">
        <f>T97+T105+T114</f>
        <v>0.22800000000000001</v>
      </c>
      <c r="AR96" s="106" t="s">
        <v>77</v>
      </c>
      <c r="AT96" s="113" t="s">
        <v>69</v>
      </c>
      <c r="AU96" s="113" t="s">
        <v>70</v>
      </c>
      <c r="AY96" s="106" t="s">
        <v>109</v>
      </c>
      <c r="BK96" s="114">
        <f>BK97+BK105+BK114</f>
        <v>0</v>
      </c>
    </row>
    <row r="97" spans="1:65" s="11" customFormat="1" ht="22.9" customHeight="1">
      <c r="B97" s="105"/>
      <c r="D97" s="106" t="s">
        <v>69</v>
      </c>
      <c r="E97" s="115" t="s">
        <v>184</v>
      </c>
      <c r="F97" s="115" t="s">
        <v>185</v>
      </c>
      <c r="J97" s="116">
        <f>BK97</f>
        <v>0</v>
      </c>
      <c r="L97" s="105"/>
      <c r="M97" s="109"/>
      <c r="N97" s="110"/>
      <c r="O97" s="110"/>
      <c r="P97" s="111">
        <f>SUM(P98:P104)</f>
        <v>0</v>
      </c>
      <c r="Q97" s="110"/>
      <c r="R97" s="111">
        <f>SUM(R98:R104)</f>
        <v>8.0609600000000007E-3</v>
      </c>
      <c r="S97" s="110"/>
      <c r="T97" s="112">
        <f>SUM(T98:T104)</f>
        <v>0</v>
      </c>
      <c r="AR97" s="106" t="s">
        <v>77</v>
      </c>
      <c r="AT97" s="113" t="s">
        <v>69</v>
      </c>
      <c r="AU97" s="113" t="s">
        <v>75</v>
      </c>
      <c r="AY97" s="106" t="s">
        <v>109</v>
      </c>
      <c r="BK97" s="114">
        <f>SUM(BK98:BK104)</f>
        <v>0</v>
      </c>
    </row>
    <row r="98" spans="1:65" s="2" customFormat="1" ht="21.75" customHeight="1">
      <c r="A98" s="28"/>
      <c r="B98" s="117"/>
      <c r="C98" s="118" t="s">
        <v>186</v>
      </c>
      <c r="D98" s="118" t="s">
        <v>113</v>
      </c>
      <c r="E98" s="119" t="s">
        <v>187</v>
      </c>
      <c r="F98" s="120" t="s">
        <v>188</v>
      </c>
      <c r="G98" s="121" t="s">
        <v>136</v>
      </c>
      <c r="H98" s="122">
        <v>126.5</v>
      </c>
      <c r="I98" s="123"/>
      <c r="J98" s="123">
        <f>ROUND(I98*H98,2)</f>
        <v>0</v>
      </c>
      <c r="K98" s="120" t="s">
        <v>117</v>
      </c>
      <c r="L98" s="177"/>
      <c r="M98" s="178"/>
      <c r="N98" s="179"/>
      <c r="O98" s="180"/>
      <c r="P98" s="180"/>
      <c r="Q98" s="180"/>
      <c r="R98" s="180"/>
      <c r="S98" s="180"/>
      <c r="T98" s="181"/>
      <c r="U98" s="182"/>
      <c r="V98" s="182"/>
      <c r="W98" s="182"/>
      <c r="X98" s="28"/>
      <c r="Y98" s="28"/>
      <c r="Z98" s="28"/>
      <c r="AA98" s="28"/>
      <c r="AB98" s="28"/>
      <c r="AC98" s="28"/>
      <c r="AD98" s="28"/>
      <c r="AE98" s="28"/>
      <c r="AR98" s="128" t="s">
        <v>189</v>
      </c>
      <c r="AT98" s="128" t="s">
        <v>113</v>
      </c>
      <c r="AU98" s="128" t="s">
        <v>77</v>
      </c>
      <c r="AY98" s="16" t="s">
        <v>109</v>
      </c>
      <c r="BE98" s="129">
        <f>IF(N98="základní",J98,0)</f>
        <v>0</v>
      </c>
      <c r="BF98" s="129">
        <f>IF(N98="snížená",J98,0)</f>
        <v>0</v>
      </c>
      <c r="BG98" s="129">
        <f>IF(N98="zákl. přenesená",J98,0)</f>
        <v>0</v>
      </c>
      <c r="BH98" s="129">
        <f>IF(N98="sníž. přenesená",J98,0)</f>
        <v>0</v>
      </c>
      <c r="BI98" s="129">
        <f>IF(N98="nulová",J98,0)</f>
        <v>0</v>
      </c>
      <c r="BJ98" s="16" t="s">
        <v>75</v>
      </c>
      <c r="BK98" s="129">
        <f>ROUND(I98*H98,2)</f>
        <v>0</v>
      </c>
      <c r="BL98" s="16" t="s">
        <v>189</v>
      </c>
      <c r="BM98" s="128" t="s">
        <v>190</v>
      </c>
    </row>
    <row r="99" spans="1:65" s="2" customFormat="1" ht="21.75" customHeight="1">
      <c r="A99" s="169"/>
      <c r="B99" s="117"/>
      <c r="C99" s="170"/>
      <c r="D99" s="170"/>
      <c r="E99" s="171"/>
      <c r="F99" s="176" t="s">
        <v>249</v>
      </c>
      <c r="G99" s="173"/>
      <c r="H99" s="174"/>
      <c r="I99" s="175"/>
      <c r="J99" s="175"/>
      <c r="K99" s="172"/>
      <c r="L99" s="177"/>
      <c r="M99" s="178"/>
      <c r="N99" s="179"/>
      <c r="O99" s="180"/>
      <c r="P99" s="180"/>
      <c r="Q99" s="180"/>
      <c r="R99" s="180"/>
      <c r="S99" s="180"/>
      <c r="T99" s="181"/>
      <c r="U99" s="182"/>
      <c r="V99" s="182"/>
      <c r="W99" s="182"/>
      <c r="X99" s="169"/>
      <c r="Y99" s="169"/>
      <c r="Z99" s="169"/>
      <c r="AA99" s="169"/>
      <c r="AB99" s="169"/>
      <c r="AC99" s="169"/>
      <c r="AD99" s="169"/>
      <c r="AE99" s="169"/>
      <c r="AR99" s="128"/>
      <c r="AT99" s="128"/>
      <c r="AU99" s="128"/>
      <c r="AY99" s="16"/>
      <c r="BE99" s="129"/>
      <c r="BF99" s="129"/>
      <c r="BG99" s="129"/>
      <c r="BH99" s="129"/>
      <c r="BI99" s="129"/>
      <c r="BJ99" s="16"/>
      <c r="BK99" s="129"/>
      <c r="BL99" s="16"/>
      <c r="BM99" s="128"/>
    </row>
    <row r="100" spans="1:65" s="13" customFormat="1">
      <c r="B100" s="137"/>
      <c r="D100" s="131" t="s">
        <v>120</v>
      </c>
      <c r="E100" s="138" t="s">
        <v>1</v>
      </c>
      <c r="F100" s="139" t="s">
        <v>191</v>
      </c>
      <c r="H100" s="140">
        <v>126.5</v>
      </c>
      <c r="L100" s="137"/>
      <c r="M100" s="141"/>
      <c r="N100" s="142"/>
      <c r="O100" s="142"/>
      <c r="P100" s="142"/>
      <c r="Q100" s="142"/>
      <c r="R100" s="142"/>
      <c r="S100" s="142"/>
      <c r="T100" s="143"/>
      <c r="AT100" s="138" t="s">
        <v>120</v>
      </c>
      <c r="AU100" s="138" t="s">
        <v>77</v>
      </c>
      <c r="AV100" s="13" t="s">
        <v>77</v>
      </c>
      <c r="AW100" s="13" t="s">
        <v>27</v>
      </c>
      <c r="AX100" s="13" t="s">
        <v>70</v>
      </c>
      <c r="AY100" s="138" t="s">
        <v>109</v>
      </c>
    </row>
    <row r="101" spans="1:65" s="14" customFormat="1">
      <c r="B101" s="144"/>
      <c r="D101" s="131" t="s">
        <v>120</v>
      </c>
      <c r="E101" s="145" t="s">
        <v>1</v>
      </c>
      <c r="F101" s="146" t="s">
        <v>123</v>
      </c>
      <c r="H101" s="147">
        <v>126.5</v>
      </c>
      <c r="L101" s="144"/>
      <c r="M101" s="148"/>
      <c r="N101" s="149"/>
      <c r="O101" s="149"/>
      <c r="P101" s="149"/>
      <c r="Q101" s="149"/>
      <c r="R101" s="149"/>
      <c r="S101" s="149"/>
      <c r="T101" s="150"/>
      <c r="AT101" s="145" t="s">
        <v>120</v>
      </c>
      <c r="AU101" s="145" t="s">
        <v>77</v>
      </c>
      <c r="AV101" s="14" t="s">
        <v>118</v>
      </c>
      <c r="AW101" s="14" t="s">
        <v>27</v>
      </c>
      <c r="AX101" s="14" t="s">
        <v>75</v>
      </c>
      <c r="AY101" s="145" t="s">
        <v>109</v>
      </c>
    </row>
    <row r="102" spans="1:65" s="2" customFormat="1" ht="16.5" customHeight="1">
      <c r="A102" s="28"/>
      <c r="B102" s="117"/>
      <c r="C102" s="118" t="s">
        <v>192</v>
      </c>
      <c r="D102" s="118" t="s">
        <v>113</v>
      </c>
      <c r="E102" s="119" t="s">
        <v>193</v>
      </c>
      <c r="F102" s="120" t="s">
        <v>194</v>
      </c>
      <c r="G102" s="121" t="s">
        <v>116</v>
      </c>
      <c r="H102" s="122">
        <v>0.60699999999999998</v>
      </c>
      <c r="I102" s="123"/>
      <c r="J102" s="123">
        <f>ROUND(I102*H102,2)</f>
        <v>0</v>
      </c>
      <c r="K102" s="120" t="s">
        <v>117</v>
      </c>
      <c r="L102" s="29"/>
      <c r="M102" s="124" t="s">
        <v>1</v>
      </c>
      <c r="N102" s="125" t="s">
        <v>35</v>
      </c>
      <c r="O102" s="126">
        <v>0</v>
      </c>
      <c r="P102" s="126">
        <f>O102*H102</f>
        <v>0</v>
      </c>
      <c r="Q102" s="126">
        <v>1.328E-2</v>
      </c>
      <c r="R102" s="126">
        <f>Q102*H102</f>
        <v>8.0609600000000007E-3</v>
      </c>
      <c r="S102" s="126">
        <v>0</v>
      </c>
      <c r="T102" s="127">
        <f>S102*H102</f>
        <v>0</v>
      </c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R102" s="128" t="s">
        <v>189</v>
      </c>
      <c r="AT102" s="128" t="s">
        <v>113</v>
      </c>
      <c r="AU102" s="128" t="s">
        <v>77</v>
      </c>
      <c r="AY102" s="16" t="s">
        <v>109</v>
      </c>
      <c r="BE102" s="129">
        <f>IF(N102="základní",J102,0)</f>
        <v>0</v>
      </c>
      <c r="BF102" s="129">
        <f>IF(N102="snížená",J102,0)</f>
        <v>0</v>
      </c>
      <c r="BG102" s="129">
        <f>IF(N102="zákl. přenesená",J102,0)</f>
        <v>0</v>
      </c>
      <c r="BH102" s="129">
        <f>IF(N102="sníž. přenesená",J102,0)</f>
        <v>0</v>
      </c>
      <c r="BI102" s="129">
        <f>IF(N102="nulová",J102,0)</f>
        <v>0</v>
      </c>
      <c r="BJ102" s="16" t="s">
        <v>75</v>
      </c>
      <c r="BK102" s="129">
        <f>ROUND(I102*H102,2)</f>
        <v>0</v>
      </c>
      <c r="BL102" s="16" t="s">
        <v>189</v>
      </c>
      <c r="BM102" s="128" t="s">
        <v>195</v>
      </c>
    </row>
    <row r="103" spans="1:65" s="2" customFormat="1">
      <c r="A103" s="28"/>
      <c r="B103" s="29"/>
      <c r="C103" s="28"/>
      <c r="D103" s="131" t="s">
        <v>129</v>
      </c>
      <c r="E103" s="28"/>
      <c r="F103" s="151"/>
      <c r="G103" s="28"/>
      <c r="H103" s="28"/>
      <c r="I103" s="28"/>
      <c r="J103" s="28"/>
      <c r="K103" s="28"/>
      <c r="L103" s="29"/>
      <c r="M103" s="152"/>
      <c r="N103" s="153"/>
      <c r="O103" s="53"/>
      <c r="P103" s="53"/>
      <c r="Q103" s="53"/>
      <c r="R103" s="53"/>
      <c r="S103" s="53"/>
      <c r="T103" s="54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T103" s="16" t="s">
        <v>129</v>
      </c>
      <c r="AU103" s="16" t="s">
        <v>77</v>
      </c>
    </row>
    <row r="104" spans="1:65" s="13" customFormat="1">
      <c r="B104" s="137"/>
      <c r="D104" s="131" t="s">
        <v>120</v>
      </c>
      <c r="E104" s="138" t="s">
        <v>1</v>
      </c>
      <c r="F104" s="139" t="s">
        <v>196</v>
      </c>
      <c r="H104" s="140">
        <v>0.60699999999999998</v>
      </c>
      <c r="L104" s="137"/>
      <c r="M104" s="141"/>
      <c r="N104" s="142"/>
      <c r="O104" s="142"/>
      <c r="P104" s="142"/>
      <c r="Q104" s="142"/>
      <c r="R104" s="142"/>
      <c r="S104" s="142"/>
      <c r="T104" s="143"/>
      <c r="AT104" s="138" t="s">
        <v>120</v>
      </c>
      <c r="AU104" s="138" t="s">
        <v>77</v>
      </c>
      <c r="AV104" s="13" t="s">
        <v>77</v>
      </c>
      <c r="AW104" s="13" t="s">
        <v>27</v>
      </c>
      <c r="AX104" s="13" t="s">
        <v>75</v>
      </c>
      <c r="AY104" s="138" t="s">
        <v>109</v>
      </c>
    </row>
    <row r="105" spans="1:65" s="11" customFormat="1" ht="22.9" customHeight="1">
      <c r="B105" s="105"/>
      <c r="D105" s="106" t="s">
        <v>69</v>
      </c>
      <c r="E105" s="115" t="s">
        <v>197</v>
      </c>
      <c r="F105" s="115" t="s">
        <v>198</v>
      </c>
      <c r="J105" s="116">
        <f>BK105</f>
        <v>0</v>
      </c>
      <c r="L105" s="105"/>
      <c r="M105" s="109"/>
      <c r="N105" s="110"/>
      <c r="O105" s="110"/>
      <c r="P105" s="111">
        <f>SUM(P106:P113)</f>
        <v>18.996000000000002</v>
      </c>
      <c r="Q105" s="110"/>
      <c r="R105" s="111">
        <f>SUM(R106:R113)</f>
        <v>0</v>
      </c>
      <c r="S105" s="110"/>
      <c r="T105" s="112">
        <f>SUM(T106:T113)</f>
        <v>0.22800000000000001</v>
      </c>
      <c r="AR105" s="106" t="s">
        <v>77</v>
      </c>
      <c r="AT105" s="113" t="s">
        <v>69</v>
      </c>
      <c r="AU105" s="113" t="s">
        <v>75</v>
      </c>
      <c r="AY105" s="106" t="s">
        <v>109</v>
      </c>
      <c r="BK105" s="114">
        <f>SUM(BK106:BK113)</f>
        <v>0</v>
      </c>
    </row>
    <row r="106" spans="1:65" s="2" customFormat="1" ht="16.5" customHeight="1">
      <c r="A106" s="28"/>
      <c r="B106" s="117"/>
      <c r="C106" s="118" t="s">
        <v>189</v>
      </c>
      <c r="D106" s="118" t="s">
        <v>113</v>
      </c>
      <c r="E106" s="119" t="s">
        <v>199</v>
      </c>
      <c r="F106" s="120" t="s">
        <v>200</v>
      </c>
      <c r="G106" s="121" t="s">
        <v>201</v>
      </c>
      <c r="H106" s="122">
        <v>12</v>
      </c>
      <c r="I106" s="123"/>
      <c r="J106" s="123">
        <f>ROUND(I106*H106,2)</f>
        <v>0</v>
      </c>
      <c r="K106" s="120" t="s">
        <v>117</v>
      </c>
      <c r="L106" s="29"/>
      <c r="M106" s="124" t="s">
        <v>1</v>
      </c>
      <c r="N106" s="125" t="s">
        <v>35</v>
      </c>
      <c r="O106" s="126">
        <v>0.5</v>
      </c>
      <c r="P106" s="126">
        <f>O106*H106</f>
        <v>6</v>
      </c>
      <c r="Q106" s="126">
        <v>0</v>
      </c>
      <c r="R106" s="126">
        <f>Q106*H106</f>
        <v>0</v>
      </c>
      <c r="S106" s="126">
        <v>0</v>
      </c>
      <c r="T106" s="127">
        <f>S106*H106</f>
        <v>0</v>
      </c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R106" s="128" t="s">
        <v>189</v>
      </c>
      <c r="AT106" s="128" t="s">
        <v>113</v>
      </c>
      <c r="AU106" s="128" t="s">
        <v>77</v>
      </c>
      <c r="AY106" s="16" t="s">
        <v>109</v>
      </c>
      <c r="BE106" s="129">
        <f>IF(N106="základní",J106,0)</f>
        <v>0</v>
      </c>
      <c r="BF106" s="129">
        <f>IF(N106="snížená",J106,0)</f>
        <v>0</v>
      </c>
      <c r="BG106" s="129">
        <f>IF(N106="zákl. přenesená",J106,0)</f>
        <v>0</v>
      </c>
      <c r="BH106" s="129">
        <f>IF(N106="sníž. přenesená",J106,0)</f>
        <v>0</v>
      </c>
      <c r="BI106" s="129">
        <f>IF(N106="nulová",J106,0)</f>
        <v>0</v>
      </c>
      <c r="BJ106" s="16" t="s">
        <v>75</v>
      </c>
      <c r="BK106" s="129">
        <f>ROUND(I106*H106,2)</f>
        <v>0</v>
      </c>
      <c r="BL106" s="16" t="s">
        <v>189</v>
      </c>
      <c r="BM106" s="128" t="s">
        <v>202</v>
      </c>
    </row>
    <row r="107" spans="1:65" s="2" customFormat="1" ht="16.5" customHeight="1">
      <c r="A107" s="169"/>
      <c r="B107" s="117"/>
      <c r="C107" s="170"/>
      <c r="D107" s="170"/>
      <c r="E107" s="171"/>
      <c r="F107" s="176" t="s">
        <v>256</v>
      </c>
      <c r="G107" s="173"/>
      <c r="H107" s="174"/>
      <c r="I107" s="175"/>
      <c r="J107" s="175"/>
      <c r="K107" s="172"/>
      <c r="L107" s="29"/>
      <c r="M107" s="124"/>
      <c r="N107" s="125"/>
      <c r="O107" s="126"/>
      <c r="P107" s="126"/>
      <c r="Q107" s="126"/>
      <c r="R107" s="126"/>
      <c r="S107" s="126"/>
      <c r="T107" s="127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R107" s="128"/>
      <c r="AT107" s="128"/>
      <c r="AU107" s="128"/>
      <c r="AY107" s="16"/>
      <c r="BE107" s="129"/>
      <c r="BF107" s="129"/>
      <c r="BG107" s="129"/>
      <c r="BH107" s="129"/>
      <c r="BI107" s="129"/>
      <c r="BJ107" s="16"/>
      <c r="BK107" s="129"/>
      <c r="BL107" s="16"/>
      <c r="BM107" s="128"/>
    </row>
    <row r="108" spans="1:65" s="2" customFormat="1">
      <c r="A108" s="28"/>
      <c r="B108" s="29"/>
      <c r="C108" s="28"/>
      <c r="D108" s="131"/>
      <c r="E108" s="28"/>
      <c r="F108" s="151"/>
      <c r="G108" s="28"/>
      <c r="H108" s="28"/>
      <c r="I108" s="28"/>
      <c r="J108" s="28"/>
      <c r="K108" s="28"/>
      <c r="L108" s="29"/>
      <c r="M108" s="152"/>
      <c r="N108" s="153"/>
      <c r="O108" s="53"/>
      <c r="P108" s="53"/>
      <c r="Q108" s="53"/>
      <c r="R108" s="53"/>
      <c r="S108" s="53"/>
      <c r="T108" s="54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T108" s="16" t="s">
        <v>129</v>
      </c>
      <c r="AU108" s="16" t="s">
        <v>77</v>
      </c>
    </row>
    <row r="109" spans="1:65" s="2" customFormat="1" ht="16.5" customHeight="1">
      <c r="A109" s="28"/>
      <c r="B109" s="117"/>
      <c r="C109" s="118" t="s">
        <v>8</v>
      </c>
      <c r="D109" s="118" t="s">
        <v>113</v>
      </c>
      <c r="E109" s="119" t="s">
        <v>203</v>
      </c>
      <c r="F109" s="120" t="s">
        <v>204</v>
      </c>
      <c r="G109" s="121" t="s">
        <v>205</v>
      </c>
      <c r="H109" s="122">
        <v>228</v>
      </c>
      <c r="I109" s="123"/>
      <c r="J109" s="123">
        <f>ROUND(I109*H109,2)</f>
        <v>0</v>
      </c>
      <c r="K109" s="120" t="s">
        <v>117</v>
      </c>
      <c r="L109" s="29"/>
      <c r="M109" s="124" t="s">
        <v>1</v>
      </c>
      <c r="N109" s="125" t="s">
        <v>35</v>
      </c>
      <c r="O109" s="126">
        <v>5.7000000000000002E-2</v>
      </c>
      <c r="P109" s="126">
        <f>O109*H109</f>
        <v>12.996</v>
      </c>
      <c r="Q109" s="126">
        <v>0</v>
      </c>
      <c r="R109" s="126">
        <f>Q109*H109</f>
        <v>0</v>
      </c>
      <c r="S109" s="126">
        <v>1E-3</v>
      </c>
      <c r="T109" s="127">
        <f>S109*H109</f>
        <v>0.22800000000000001</v>
      </c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R109" s="128" t="s">
        <v>189</v>
      </c>
      <c r="AT109" s="128" t="s">
        <v>113</v>
      </c>
      <c r="AU109" s="128" t="s">
        <v>77</v>
      </c>
      <c r="AY109" s="16" t="s">
        <v>109</v>
      </c>
      <c r="BE109" s="129">
        <f>IF(N109="základní",J109,0)</f>
        <v>0</v>
      </c>
      <c r="BF109" s="129">
        <f>IF(N109="snížená",J109,0)</f>
        <v>0</v>
      </c>
      <c r="BG109" s="129">
        <f>IF(N109="zákl. přenesená",J109,0)</f>
        <v>0</v>
      </c>
      <c r="BH109" s="129">
        <f>IF(N109="sníž. přenesená",J109,0)</f>
        <v>0</v>
      </c>
      <c r="BI109" s="129">
        <f>IF(N109="nulová",J109,0)</f>
        <v>0</v>
      </c>
      <c r="BJ109" s="16" t="s">
        <v>75</v>
      </c>
      <c r="BK109" s="129">
        <f>ROUND(I109*H109,2)</f>
        <v>0</v>
      </c>
      <c r="BL109" s="16" t="s">
        <v>189</v>
      </c>
      <c r="BM109" s="128" t="s">
        <v>206</v>
      </c>
    </row>
    <row r="110" spans="1:65" s="2" customFormat="1" ht="16.5" customHeight="1">
      <c r="A110" s="169"/>
      <c r="B110" s="117"/>
      <c r="C110" s="170"/>
      <c r="D110" s="170"/>
      <c r="E110" s="171"/>
      <c r="F110" s="176" t="s">
        <v>252</v>
      </c>
      <c r="G110" s="173"/>
      <c r="H110" s="174"/>
      <c r="I110" s="175"/>
      <c r="J110" s="175"/>
      <c r="K110" s="172"/>
      <c r="L110" s="29"/>
      <c r="M110" s="124"/>
      <c r="N110" s="125"/>
      <c r="O110" s="126"/>
      <c r="P110" s="126"/>
      <c r="Q110" s="126"/>
      <c r="R110" s="126"/>
      <c r="S110" s="126"/>
      <c r="T110" s="127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R110" s="128"/>
      <c r="AT110" s="128"/>
      <c r="AU110" s="128"/>
      <c r="AY110" s="16"/>
      <c r="BE110" s="129"/>
      <c r="BF110" s="129"/>
      <c r="BG110" s="129"/>
      <c r="BH110" s="129"/>
      <c r="BI110" s="129"/>
      <c r="BJ110" s="16"/>
      <c r="BK110" s="129"/>
      <c r="BL110" s="16"/>
      <c r="BM110" s="128"/>
    </row>
    <row r="111" spans="1:65" s="2" customFormat="1">
      <c r="A111" s="28"/>
      <c r="B111" s="29"/>
      <c r="C111" s="28"/>
      <c r="D111" s="131"/>
      <c r="E111" s="28"/>
      <c r="F111" s="151"/>
      <c r="G111" s="28"/>
      <c r="H111" s="28"/>
      <c r="I111" s="28"/>
      <c r="J111" s="28"/>
      <c r="K111" s="28"/>
      <c r="L111" s="29"/>
      <c r="M111" s="152"/>
      <c r="N111" s="153"/>
      <c r="O111" s="53"/>
      <c r="P111" s="53"/>
      <c r="Q111" s="53"/>
      <c r="R111" s="53"/>
      <c r="S111" s="53"/>
      <c r="T111" s="54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T111" s="16" t="s">
        <v>129</v>
      </c>
      <c r="AU111" s="16" t="s">
        <v>77</v>
      </c>
    </row>
    <row r="112" spans="1:65" s="13" customFormat="1">
      <c r="B112" s="137"/>
      <c r="D112" s="131" t="s">
        <v>120</v>
      </c>
      <c r="E112" s="138" t="s">
        <v>1</v>
      </c>
      <c r="F112" s="139" t="s">
        <v>207</v>
      </c>
      <c r="H112" s="140">
        <v>228</v>
      </c>
      <c r="L112" s="137"/>
      <c r="M112" s="141"/>
      <c r="N112" s="142"/>
      <c r="O112" s="142"/>
      <c r="P112" s="142"/>
      <c r="Q112" s="142"/>
      <c r="R112" s="142"/>
      <c r="S112" s="142"/>
      <c r="T112" s="143"/>
      <c r="AT112" s="138" t="s">
        <v>120</v>
      </c>
      <c r="AU112" s="138" t="s">
        <v>77</v>
      </c>
      <c r="AV112" s="13" t="s">
        <v>77</v>
      </c>
      <c r="AW112" s="13" t="s">
        <v>27</v>
      </c>
      <c r="AX112" s="13" t="s">
        <v>70</v>
      </c>
      <c r="AY112" s="138" t="s">
        <v>109</v>
      </c>
    </row>
    <row r="113" spans="1:65" s="14" customFormat="1">
      <c r="B113" s="144"/>
      <c r="D113" s="131" t="s">
        <v>120</v>
      </c>
      <c r="E113" s="145" t="s">
        <v>1</v>
      </c>
      <c r="F113" s="146" t="s">
        <v>123</v>
      </c>
      <c r="H113" s="147">
        <v>228</v>
      </c>
      <c r="L113" s="144"/>
      <c r="M113" s="148"/>
      <c r="N113" s="149"/>
      <c r="O113" s="149"/>
      <c r="P113" s="149"/>
      <c r="Q113" s="149"/>
      <c r="R113" s="149"/>
      <c r="S113" s="149"/>
      <c r="T113" s="150"/>
      <c r="AT113" s="145" t="s">
        <v>120</v>
      </c>
      <c r="AU113" s="145" t="s">
        <v>77</v>
      </c>
      <c r="AV113" s="14" t="s">
        <v>118</v>
      </c>
      <c r="AW113" s="14" t="s">
        <v>27</v>
      </c>
      <c r="AX113" s="14" t="s">
        <v>75</v>
      </c>
      <c r="AY113" s="145" t="s">
        <v>109</v>
      </c>
    </row>
    <row r="114" spans="1:65" s="11" customFormat="1" ht="22.9" customHeight="1">
      <c r="B114" s="105"/>
      <c r="D114" s="106" t="s">
        <v>69</v>
      </c>
      <c r="E114" s="115" t="s">
        <v>208</v>
      </c>
      <c r="F114" s="115" t="s">
        <v>209</v>
      </c>
      <c r="J114" s="116">
        <f>BK114</f>
        <v>0</v>
      </c>
      <c r="L114" s="105"/>
      <c r="M114" s="109"/>
      <c r="N114" s="110"/>
      <c r="O114" s="110"/>
      <c r="P114" s="111">
        <f>SUM(P115:P119)</f>
        <v>0</v>
      </c>
      <c r="Q114" s="110"/>
      <c r="R114" s="111">
        <f>SUM(R115:R119)</f>
        <v>0</v>
      </c>
      <c r="S114" s="110"/>
      <c r="T114" s="112">
        <f>SUM(T115:T119)</f>
        <v>0</v>
      </c>
      <c r="AR114" s="106" t="s">
        <v>77</v>
      </c>
      <c r="AT114" s="113" t="s">
        <v>69</v>
      </c>
      <c r="AU114" s="113" t="s">
        <v>75</v>
      </c>
      <c r="AY114" s="106" t="s">
        <v>109</v>
      </c>
      <c r="BK114" s="114">
        <f>SUM(BK115:BK119)</f>
        <v>0</v>
      </c>
    </row>
    <row r="115" spans="1:65" s="2" customFormat="1" ht="16.5" customHeight="1">
      <c r="A115" s="28"/>
      <c r="B115" s="117"/>
      <c r="C115" s="163" t="s">
        <v>75</v>
      </c>
      <c r="D115" s="163" t="s">
        <v>113</v>
      </c>
      <c r="E115" s="164" t="s">
        <v>210</v>
      </c>
      <c r="F115" s="165" t="s">
        <v>211</v>
      </c>
      <c r="G115" s="166" t="s">
        <v>212</v>
      </c>
      <c r="H115" s="167">
        <v>321.25</v>
      </c>
      <c r="I115" s="168"/>
      <c r="J115" s="168">
        <f>ROUND(I115*H115,2)</f>
        <v>0</v>
      </c>
      <c r="K115" s="165" t="s">
        <v>117</v>
      </c>
      <c r="L115" s="177"/>
      <c r="M115" s="178"/>
      <c r="N115" s="179"/>
      <c r="O115" s="180"/>
      <c r="P115" s="180"/>
      <c r="Q115" s="180"/>
      <c r="R115" s="180"/>
      <c r="S115" s="180"/>
      <c r="T115" s="181"/>
      <c r="U115" s="182"/>
      <c r="V115" s="182"/>
      <c r="W115" s="182"/>
      <c r="X115" s="28"/>
      <c r="Y115" s="28"/>
      <c r="Z115" s="28"/>
      <c r="AA115" s="28"/>
      <c r="AB115" s="28"/>
      <c r="AC115" s="28"/>
      <c r="AD115" s="28"/>
      <c r="AE115" s="28"/>
      <c r="AR115" s="128" t="s">
        <v>189</v>
      </c>
      <c r="AT115" s="128" t="s">
        <v>113</v>
      </c>
      <c r="AU115" s="128" t="s">
        <v>77</v>
      </c>
      <c r="AY115" s="16" t="s">
        <v>109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6" t="s">
        <v>75</v>
      </c>
      <c r="BK115" s="129">
        <f>ROUND(I115*H115,2)</f>
        <v>0</v>
      </c>
      <c r="BL115" s="16" t="s">
        <v>189</v>
      </c>
      <c r="BM115" s="128" t="s">
        <v>213</v>
      </c>
    </row>
    <row r="116" spans="1:65" s="2" customFormat="1" ht="16.5" customHeight="1">
      <c r="A116" s="169"/>
      <c r="B116" s="117"/>
      <c r="C116" s="183"/>
      <c r="D116" s="183"/>
      <c r="E116" s="184"/>
      <c r="F116" s="176" t="s">
        <v>251</v>
      </c>
      <c r="G116" s="186"/>
      <c r="H116" s="187"/>
      <c r="I116" s="188"/>
      <c r="J116" s="188"/>
      <c r="K116" s="185"/>
      <c r="L116" s="177"/>
      <c r="M116" s="178"/>
      <c r="N116" s="179"/>
      <c r="O116" s="180"/>
      <c r="P116" s="180"/>
      <c r="Q116" s="180"/>
      <c r="R116" s="180"/>
      <c r="S116" s="180"/>
      <c r="T116" s="181"/>
      <c r="U116" s="182"/>
      <c r="V116" s="182"/>
      <c r="W116" s="182"/>
      <c r="X116" s="169"/>
      <c r="Y116" s="169"/>
      <c r="Z116" s="169"/>
      <c r="AA116" s="169"/>
      <c r="AB116" s="169"/>
      <c r="AC116" s="169"/>
      <c r="AD116" s="169"/>
      <c r="AE116" s="169"/>
      <c r="AR116" s="128"/>
      <c r="AT116" s="128"/>
      <c r="AU116" s="128"/>
      <c r="AY116" s="16"/>
      <c r="BE116" s="129"/>
      <c r="BF116" s="129"/>
      <c r="BG116" s="129"/>
      <c r="BH116" s="129"/>
      <c r="BI116" s="129"/>
      <c r="BJ116" s="16"/>
      <c r="BK116" s="129"/>
      <c r="BL116" s="16"/>
      <c r="BM116" s="128"/>
    </row>
    <row r="117" spans="1:65" s="13" customFormat="1">
      <c r="B117" s="137"/>
      <c r="D117" s="131" t="s">
        <v>120</v>
      </c>
      <c r="E117" s="138" t="s">
        <v>1</v>
      </c>
      <c r="F117" s="139" t="s">
        <v>214</v>
      </c>
      <c r="H117" s="140">
        <v>324.3</v>
      </c>
      <c r="L117" s="137"/>
      <c r="M117" s="141"/>
      <c r="N117" s="142"/>
      <c r="O117" s="142"/>
      <c r="P117" s="142"/>
      <c r="Q117" s="142"/>
      <c r="R117" s="142"/>
      <c r="S117" s="142"/>
      <c r="T117" s="143"/>
      <c r="AT117" s="138" t="s">
        <v>120</v>
      </c>
      <c r="AU117" s="138" t="s">
        <v>77</v>
      </c>
      <c r="AV117" s="13" t="s">
        <v>77</v>
      </c>
      <c r="AW117" s="13" t="s">
        <v>27</v>
      </c>
      <c r="AX117" s="13" t="s">
        <v>70</v>
      </c>
      <c r="AY117" s="138" t="s">
        <v>109</v>
      </c>
    </row>
    <row r="118" spans="1:65" s="13" customFormat="1">
      <c r="B118" s="137"/>
      <c r="D118" s="131" t="s">
        <v>120</v>
      </c>
      <c r="E118" s="138" t="s">
        <v>1</v>
      </c>
      <c r="F118" s="139" t="s">
        <v>215</v>
      </c>
      <c r="H118" s="140">
        <v>-3.05</v>
      </c>
      <c r="L118" s="137"/>
      <c r="M118" s="141"/>
      <c r="N118" s="142"/>
      <c r="O118" s="142"/>
      <c r="P118" s="142"/>
      <c r="Q118" s="142"/>
      <c r="R118" s="142"/>
      <c r="S118" s="142"/>
      <c r="T118" s="143"/>
      <c r="AT118" s="138" t="s">
        <v>120</v>
      </c>
      <c r="AU118" s="138" t="s">
        <v>77</v>
      </c>
      <c r="AV118" s="13" t="s">
        <v>77</v>
      </c>
      <c r="AW118" s="13" t="s">
        <v>27</v>
      </c>
      <c r="AX118" s="13" t="s">
        <v>70</v>
      </c>
      <c r="AY118" s="138" t="s">
        <v>109</v>
      </c>
    </row>
    <row r="119" spans="1:65" s="14" customFormat="1">
      <c r="B119" s="144"/>
      <c r="D119" s="131" t="s">
        <v>120</v>
      </c>
      <c r="E119" s="145" t="s">
        <v>1</v>
      </c>
      <c r="F119" s="146" t="s">
        <v>123</v>
      </c>
      <c r="H119" s="147">
        <v>321.25</v>
      </c>
      <c r="L119" s="144"/>
      <c r="M119" s="148"/>
      <c r="N119" s="149"/>
      <c r="O119" s="149"/>
      <c r="P119" s="149"/>
      <c r="Q119" s="149"/>
      <c r="R119" s="149"/>
      <c r="S119" s="149"/>
      <c r="T119" s="150"/>
      <c r="AT119" s="145" t="s">
        <v>120</v>
      </c>
      <c r="AU119" s="145" t="s">
        <v>77</v>
      </c>
      <c r="AV119" s="14" t="s">
        <v>118</v>
      </c>
      <c r="AW119" s="14" t="s">
        <v>27</v>
      </c>
      <c r="AX119" s="14" t="s">
        <v>75</v>
      </c>
      <c r="AY119" s="145" t="s">
        <v>109</v>
      </c>
    </row>
    <row r="120" spans="1:65" s="11" customFormat="1" ht="25.9" customHeight="1">
      <c r="B120" s="105"/>
      <c r="D120" s="106" t="s">
        <v>69</v>
      </c>
      <c r="E120" s="107" t="s">
        <v>216</v>
      </c>
      <c r="F120" s="107" t="s">
        <v>217</v>
      </c>
      <c r="J120" s="108">
        <f>BK120</f>
        <v>0</v>
      </c>
      <c r="L120" s="105"/>
      <c r="M120" s="109"/>
      <c r="N120" s="110"/>
      <c r="O120" s="110"/>
      <c r="P120" s="111">
        <f>P121</f>
        <v>0</v>
      </c>
      <c r="Q120" s="110"/>
      <c r="R120" s="111">
        <f>R121</f>
        <v>0</v>
      </c>
      <c r="S120" s="110"/>
      <c r="T120" s="112">
        <f>T121</f>
        <v>0</v>
      </c>
      <c r="AR120" s="106" t="s">
        <v>118</v>
      </c>
      <c r="AT120" s="113" t="s">
        <v>69</v>
      </c>
      <c r="AU120" s="113" t="s">
        <v>70</v>
      </c>
      <c r="AY120" s="106" t="s">
        <v>109</v>
      </c>
      <c r="BK120" s="114">
        <f>BK121</f>
        <v>0</v>
      </c>
    </row>
    <row r="121" spans="1:65" s="11" customFormat="1" ht="22.9" customHeight="1">
      <c r="B121" s="105"/>
      <c r="D121" s="106" t="s">
        <v>69</v>
      </c>
      <c r="E121" s="115" t="s">
        <v>218</v>
      </c>
      <c r="F121" s="115" t="s">
        <v>219</v>
      </c>
      <c r="J121" s="116">
        <f>BK121</f>
        <v>0</v>
      </c>
      <c r="L121" s="105"/>
      <c r="M121" s="109"/>
      <c r="N121" s="110"/>
      <c r="O121" s="110"/>
      <c r="P121" s="111">
        <f>SUM(P122:P135)</f>
        <v>0</v>
      </c>
      <c r="Q121" s="110"/>
      <c r="R121" s="111">
        <f>SUM(R122:R135)</f>
        <v>0</v>
      </c>
      <c r="S121" s="110"/>
      <c r="T121" s="112">
        <f>SUM(T122:T135)</f>
        <v>0</v>
      </c>
      <c r="AR121" s="106" t="s">
        <v>118</v>
      </c>
      <c r="AT121" s="113" t="s">
        <v>69</v>
      </c>
      <c r="AU121" s="113" t="s">
        <v>75</v>
      </c>
      <c r="AY121" s="106" t="s">
        <v>109</v>
      </c>
      <c r="BK121" s="114">
        <f>SUM(BK122:BK135)</f>
        <v>0</v>
      </c>
    </row>
    <row r="122" spans="1:65" s="2" customFormat="1" ht="16.5" customHeight="1">
      <c r="A122" s="28"/>
      <c r="B122" s="117"/>
      <c r="C122" s="163" t="s">
        <v>220</v>
      </c>
      <c r="D122" s="163" t="s">
        <v>113</v>
      </c>
      <c r="E122" s="164" t="s">
        <v>221</v>
      </c>
      <c r="F122" s="165" t="s">
        <v>222</v>
      </c>
      <c r="G122" s="166" t="s">
        <v>223</v>
      </c>
      <c r="H122" s="167">
        <v>386.34</v>
      </c>
      <c r="I122" s="168"/>
      <c r="J122" s="168">
        <f>ROUND(I122*H122,2)</f>
        <v>0</v>
      </c>
      <c r="K122" s="165" t="s">
        <v>1</v>
      </c>
      <c r="L122" s="29"/>
      <c r="M122" s="124" t="s">
        <v>1</v>
      </c>
      <c r="N122" s="125" t="s">
        <v>35</v>
      </c>
      <c r="O122" s="126">
        <v>0</v>
      </c>
      <c r="P122" s="126">
        <f>O122*H122</f>
        <v>0</v>
      </c>
      <c r="Q122" s="126">
        <v>0</v>
      </c>
      <c r="R122" s="126">
        <f>Q122*H122</f>
        <v>0</v>
      </c>
      <c r="S122" s="126">
        <v>0</v>
      </c>
      <c r="T122" s="127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28" t="s">
        <v>224</v>
      </c>
      <c r="AT122" s="128" t="s">
        <v>113</v>
      </c>
      <c r="AU122" s="128" t="s">
        <v>77</v>
      </c>
      <c r="AY122" s="16" t="s">
        <v>109</v>
      </c>
      <c r="BE122" s="129">
        <f>IF(N122="základní",J122,0)</f>
        <v>0</v>
      </c>
      <c r="BF122" s="129">
        <f>IF(N122="snížená",J122,0)</f>
        <v>0</v>
      </c>
      <c r="BG122" s="129">
        <f>IF(N122="zákl. přenesená",J122,0)</f>
        <v>0</v>
      </c>
      <c r="BH122" s="129">
        <f>IF(N122="sníž. přenesená",J122,0)</f>
        <v>0</v>
      </c>
      <c r="BI122" s="129">
        <f>IF(N122="nulová",J122,0)</f>
        <v>0</v>
      </c>
      <c r="BJ122" s="16" t="s">
        <v>75</v>
      </c>
      <c r="BK122" s="129">
        <f>ROUND(I122*H122,2)</f>
        <v>0</v>
      </c>
      <c r="BL122" s="16" t="s">
        <v>224</v>
      </c>
      <c r="BM122" s="128" t="s">
        <v>225</v>
      </c>
    </row>
    <row r="123" spans="1:65" s="12" customFormat="1">
      <c r="B123" s="130"/>
      <c r="D123" s="131" t="s">
        <v>120</v>
      </c>
      <c r="E123" s="132" t="s">
        <v>1</v>
      </c>
      <c r="F123" s="133" t="s">
        <v>226</v>
      </c>
      <c r="H123" s="132" t="s">
        <v>1</v>
      </c>
      <c r="L123" s="130"/>
      <c r="M123" s="134"/>
      <c r="N123" s="135"/>
      <c r="O123" s="135"/>
      <c r="P123" s="135"/>
      <c r="Q123" s="135"/>
      <c r="R123" s="135"/>
      <c r="S123" s="135"/>
      <c r="T123" s="136"/>
      <c r="AT123" s="132" t="s">
        <v>120</v>
      </c>
      <c r="AU123" s="132" t="s">
        <v>77</v>
      </c>
      <c r="AV123" s="12" t="s">
        <v>75</v>
      </c>
      <c r="AW123" s="12" t="s">
        <v>27</v>
      </c>
      <c r="AX123" s="12" t="s">
        <v>70</v>
      </c>
      <c r="AY123" s="132" t="s">
        <v>109</v>
      </c>
    </row>
    <row r="124" spans="1:65" s="13" customFormat="1">
      <c r="B124" s="137"/>
      <c r="D124" s="131" t="s">
        <v>120</v>
      </c>
      <c r="E124" s="138" t="s">
        <v>1</v>
      </c>
      <c r="F124" s="139" t="s">
        <v>227</v>
      </c>
      <c r="H124" s="140">
        <v>180.34</v>
      </c>
      <c r="L124" s="137"/>
      <c r="M124" s="141"/>
      <c r="N124" s="142"/>
      <c r="O124" s="142"/>
      <c r="P124" s="142"/>
      <c r="Q124" s="142"/>
      <c r="R124" s="142"/>
      <c r="S124" s="142"/>
      <c r="T124" s="143"/>
      <c r="AT124" s="138" t="s">
        <v>120</v>
      </c>
      <c r="AU124" s="138" t="s">
        <v>77</v>
      </c>
      <c r="AV124" s="13" t="s">
        <v>77</v>
      </c>
      <c r="AW124" s="13" t="s">
        <v>27</v>
      </c>
      <c r="AX124" s="13" t="s">
        <v>70</v>
      </c>
      <c r="AY124" s="138" t="s">
        <v>109</v>
      </c>
    </row>
    <row r="125" spans="1:65" s="12" customFormat="1">
      <c r="B125" s="130"/>
      <c r="D125" s="131" t="s">
        <v>120</v>
      </c>
      <c r="E125" s="132" t="s">
        <v>1</v>
      </c>
      <c r="F125" s="133" t="s">
        <v>228</v>
      </c>
      <c r="H125" s="132" t="s">
        <v>1</v>
      </c>
      <c r="L125" s="130"/>
      <c r="M125" s="134"/>
      <c r="N125" s="135"/>
      <c r="O125" s="135"/>
      <c r="P125" s="135"/>
      <c r="Q125" s="135"/>
      <c r="R125" s="135"/>
      <c r="S125" s="135"/>
      <c r="T125" s="136"/>
      <c r="AT125" s="132" t="s">
        <v>120</v>
      </c>
      <c r="AU125" s="132" t="s">
        <v>77</v>
      </c>
      <c r="AV125" s="12" t="s">
        <v>75</v>
      </c>
      <c r="AW125" s="12" t="s">
        <v>27</v>
      </c>
      <c r="AX125" s="12" t="s">
        <v>70</v>
      </c>
      <c r="AY125" s="132" t="s">
        <v>109</v>
      </c>
    </row>
    <row r="126" spans="1:65" s="13" customFormat="1">
      <c r="B126" s="137"/>
      <c r="D126" s="131" t="s">
        <v>120</v>
      </c>
      <c r="E126" s="138" t="s">
        <v>1</v>
      </c>
      <c r="F126" s="139" t="s">
        <v>229</v>
      </c>
      <c r="H126" s="140">
        <v>84</v>
      </c>
      <c r="L126" s="137"/>
      <c r="M126" s="141"/>
      <c r="N126" s="142"/>
      <c r="O126" s="142"/>
      <c r="P126" s="142"/>
      <c r="Q126" s="142"/>
      <c r="R126" s="142"/>
      <c r="S126" s="142"/>
      <c r="T126" s="143"/>
      <c r="AT126" s="138" t="s">
        <v>120</v>
      </c>
      <c r="AU126" s="138" t="s">
        <v>77</v>
      </c>
      <c r="AV126" s="13" t="s">
        <v>77</v>
      </c>
      <c r="AW126" s="13" t="s">
        <v>27</v>
      </c>
      <c r="AX126" s="13" t="s">
        <v>70</v>
      </c>
      <c r="AY126" s="138" t="s">
        <v>109</v>
      </c>
    </row>
    <row r="127" spans="1:65" s="12" customFormat="1">
      <c r="B127" s="130"/>
      <c r="D127" s="131" t="s">
        <v>120</v>
      </c>
      <c r="E127" s="132" t="s">
        <v>1</v>
      </c>
      <c r="F127" s="133" t="s">
        <v>230</v>
      </c>
      <c r="H127" s="132" t="s">
        <v>1</v>
      </c>
      <c r="L127" s="130"/>
      <c r="M127" s="134"/>
      <c r="N127" s="135"/>
      <c r="O127" s="135"/>
      <c r="P127" s="135"/>
      <c r="Q127" s="135"/>
      <c r="R127" s="135"/>
      <c r="S127" s="135"/>
      <c r="T127" s="136"/>
      <c r="AT127" s="132" t="s">
        <v>120</v>
      </c>
      <c r="AU127" s="132" t="s">
        <v>77</v>
      </c>
      <c r="AV127" s="12" t="s">
        <v>75</v>
      </c>
      <c r="AW127" s="12" t="s">
        <v>27</v>
      </c>
      <c r="AX127" s="12" t="s">
        <v>70</v>
      </c>
      <c r="AY127" s="132" t="s">
        <v>109</v>
      </c>
    </row>
    <row r="128" spans="1:65" s="13" customFormat="1">
      <c r="B128" s="137"/>
      <c r="D128" s="131" t="s">
        <v>120</v>
      </c>
      <c r="E128" s="138" t="s">
        <v>1</v>
      </c>
      <c r="F128" s="139" t="s">
        <v>231</v>
      </c>
      <c r="H128" s="140">
        <v>122</v>
      </c>
      <c r="L128" s="137"/>
      <c r="M128" s="141"/>
      <c r="N128" s="142"/>
      <c r="O128" s="142"/>
      <c r="P128" s="142"/>
      <c r="Q128" s="142"/>
      <c r="R128" s="142"/>
      <c r="S128" s="142"/>
      <c r="T128" s="143"/>
      <c r="AT128" s="138" t="s">
        <v>120</v>
      </c>
      <c r="AU128" s="138" t="s">
        <v>77</v>
      </c>
      <c r="AV128" s="13" t="s">
        <v>77</v>
      </c>
      <c r="AW128" s="13" t="s">
        <v>27</v>
      </c>
      <c r="AX128" s="13" t="s">
        <v>70</v>
      </c>
      <c r="AY128" s="138" t="s">
        <v>109</v>
      </c>
    </row>
    <row r="129" spans="1:65" s="14" customFormat="1">
      <c r="B129" s="144"/>
      <c r="D129" s="131" t="s">
        <v>120</v>
      </c>
      <c r="E129" s="145" t="s">
        <v>1</v>
      </c>
      <c r="F129" s="146" t="s">
        <v>123</v>
      </c>
      <c r="H129" s="147">
        <v>386.34</v>
      </c>
      <c r="L129" s="144"/>
      <c r="M129" s="148"/>
      <c r="N129" s="149"/>
      <c r="O129" s="149"/>
      <c r="P129" s="149"/>
      <c r="Q129" s="149"/>
      <c r="R129" s="149"/>
      <c r="S129" s="149"/>
      <c r="T129" s="150"/>
      <c r="AT129" s="145" t="s">
        <v>120</v>
      </c>
      <c r="AU129" s="145" t="s">
        <v>77</v>
      </c>
      <c r="AV129" s="14" t="s">
        <v>118</v>
      </c>
      <c r="AW129" s="14" t="s">
        <v>27</v>
      </c>
      <c r="AX129" s="14" t="s">
        <v>75</v>
      </c>
      <c r="AY129" s="145" t="s">
        <v>109</v>
      </c>
    </row>
    <row r="130" spans="1:65" s="2" customFormat="1" ht="16.5" customHeight="1">
      <c r="A130" s="28"/>
      <c r="B130" s="117"/>
      <c r="C130" s="163" t="s">
        <v>232</v>
      </c>
      <c r="D130" s="163" t="s">
        <v>113</v>
      </c>
      <c r="E130" s="164" t="s">
        <v>233</v>
      </c>
      <c r="F130" s="165" t="s">
        <v>234</v>
      </c>
      <c r="G130" s="166" t="s">
        <v>212</v>
      </c>
      <c r="H130" s="167">
        <f>H132</f>
        <v>330.97437500000001</v>
      </c>
      <c r="I130" s="168"/>
      <c r="J130" s="168">
        <f>ROUND(I130*H130,2)</f>
        <v>0</v>
      </c>
      <c r="K130" s="165" t="s">
        <v>1</v>
      </c>
      <c r="L130" s="29"/>
      <c r="M130" s="124" t="s">
        <v>1</v>
      </c>
      <c r="N130" s="125" t="s">
        <v>35</v>
      </c>
      <c r="O130" s="126">
        <v>0</v>
      </c>
      <c r="P130" s="126">
        <f>O130*H130</f>
        <v>0</v>
      </c>
      <c r="Q130" s="126">
        <v>0</v>
      </c>
      <c r="R130" s="126">
        <f>Q130*H130</f>
        <v>0</v>
      </c>
      <c r="S130" s="126">
        <v>0</v>
      </c>
      <c r="T130" s="127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28" t="s">
        <v>224</v>
      </c>
      <c r="AT130" s="128" t="s">
        <v>113</v>
      </c>
      <c r="AU130" s="128" t="s">
        <v>77</v>
      </c>
      <c r="AY130" s="16" t="s">
        <v>109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6" t="s">
        <v>75</v>
      </c>
      <c r="BK130" s="129">
        <f>ROUND(I130*H130,2)</f>
        <v>0</v>
      </c>
      <c r="BL130" s="16" t="s">
        <v>224</v>
      </c>
      <c r="BM130" s="128" t="s">
        <v>235</v>
      </c>
    </row>
    <row r="131" spans="1:65" s="13" customFormat="1">
      <c r="B131" s="137"/>
      <c r="D131" s="131" t="s">
        <v>120</v>
      </c>
      <c r="E131" s="138" t="s">
        <v>1</v>
      </c>
      <c r="F131" s="139" t="s">
        <v>247</v>
      </c>
      <c r="H131" s="140">
        <f>23.5*13.8-1.525*1.525+2*3*1.5</f>
        <v>330.97437500000001</v>
      </c>
      <c r="L131" s="137"/>
      <c r="M131" s="141"/>
      <c r="N131" s="142"/>
      <c r="O131" s="142"/>
      <c r="P131" s="142"/>
      <c r="Q131" s="142"/>
      <c r="R131" s="142"/>
      <c r="S131" s="142"/>
      <c r="T131" s="143"/>
      <c r="AT131" s="138" t="s">
        <v>120</v>
      </c>
      <c r="AU131" s="138" t="s">
        <v>77</v>
      </c>
      <c r="AV131" s="13" t="s">
        <v>77</v>
      </c>
      <c r="AW131" s="13" t="s">
        <v>27</v>
      </c>
      <c r="AX131" s="13" t="s">
        <v>70</v>
      </c>
      <c r="AY131" s="138" t="s">
        <v>109</v>
      </c>
    </row>
    <row r="132" spans="1:65" s="14" customFormat="1">
      <c r="B132" s="144"/>
      <c r="D132" s="131" t="s">
        <v>120</v>
      </c>
      <c r="E132" s="145" t="s">
        <v>1</v>
      </c>
      <c r="F132" s="146" t="s">
        <v>123</v>
      </c>
      <c r="H132" s="147">
        <f>H131</f>
        <v>330.97437500000001</v>
      </c>
      <c r="L132" s="144"/>
      <c r="M132" s="148"/>
      <c r="N132" s="149"/>
      <c r="O132" s="149"/>
      <c r="P132" s="149"/>
      <c r="Q132" s="149"/>
      <c r="R132" s="149"/>
      <c r="S132" s="149"/>
      <c r="T132" s="150"/>
      <c r="AT132" s="145" t="s">
        <v>120</v>
      </c>
      <c r="AU132" s="145" t="s">
        <v>77</v>
      </c>
      <c r="AV132" s="14" t="s">
        <v>118</v>
      </c>
      <c r="AW132" s="14" t="s">
        <v>27</v>
      </c>
      <c r="AX132" s="14" t="s">
        <v>75</v>
      </c>
      <c r="AY132" s="145" t="s">
        <v>109</v>
      </c>
    </row>
    <row r="133" spans="1:65" s="2" customFormat="1" ht="16.5" customHeight="1">
      <c r="A133" s="28"/>
      <c r="B133" s="117"/>
      <c r="C133" s="118" t="s">
        <v>236</v>
      </c>
      <c r="D133" s="118" t="s">
        <v>113</v>
      </c>
      <c r="E133" s="119" t="s">
        <v>237</v>
      </c>
      <c r="F133" s="120" t="s">
        <v>253</v>
      </c>
      <c r="G133" s="121" t="s">
        <v>136</v>
      </c>
      <c r="H133" s="122">
        <v>26</v>
      </c>
      <c r="I133" s="123"/>
      <c r="J133" s="123">
        <f>ROUND(I133*H133,2)</f>
        <v>0</v>
      </c>
      <c r="K133" s="120" t="s">
        <v>1</v>
      </c>
      <c r="L133" s="29"/>
      <c r="M133" s="124" t="s">
        <v>1</v>
      </c>
      <c r="N133" s="125" t="s">
        <v>35</v>
      </c>
      <c r="O133" s="126">
        <v>0</v>
      </c>
      <c r="P133" s="126">
        <f>O133*H133</f>
        <v>0</v>
      </c>
      <c r="Q133" s="126">
        <v>0</v>
      </c>
      <c r="R133" s="126">
        <f>Q133*H133</f>
        <v>0</v>
      </c>
      <c r="S133" s="126">
        <v>0</v>
      </c>
      <c r="T133" s="127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28" t="s">
        <v>224</v>
      </c>
      <c r="AT133" s="128" t="s">
        <v>113</v>
      </c>
      <c r="AU133" s="128" t="s">
        <v>77</v>
      </c>
      <c r="AY133" s="16" t="s">
        <v>109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6" t="s">
        <v>75</v>
      </c>
      <c r="BK133" s="129">
        <f>ROUND(I133*H133,2)</f>
        <v>0</v>
      </c>
      <c r="BL133" s="16" t="s">
        <v>224</v>
      </c>
      <c r="BM133" s="128" t="s">
        <v>238</v>
      </c>
    </row>
    <row r="134" spans="1:65" s="13" customFormat="1">
      <c r="B134" s="137"/>
      <c r="D134" s="131"/>
      <c r="E134" s="138" t="s">
        <v>1</v>
      </c>
      <c r="F134" s="139"/>
      <c r="H134" s="140"/>
      <c r="L134" s="137"/>
      <c r="M134" s="141"/>
      <c r="N134" s="142"/>
      <c r="O134" s="142"/>
      <c r="P134" s="142"/>
      <c r="Q134" s="142"/>
      <c r="R134" s="142"/>
      <c r="S134" s="142"/>
      <c r="T134" s="143"/>
      <c r="AT134" s="138" t="s">
        <v>120</v>
      </c>
      <c r="AU134" s="138" t="s">
        <v>77</v>
      </c>
      <c r="AV134" s="13" t="s">
        <v>77</v>
      </c>
      <c r="AW134" s="13" t="s">
        <v>27</v>
      </c>
      <c r="AX134" s="13" t="s">
        <v>70</v>
      </c>
      <c r="AY134" s="138" t="s">
        <v>109</v>
      </c>
    </row>
    <row r="135" spans="1:65" s="14" customFormat="1">
      <c r="B135" s="144"/>
      <c r="D135" s="131"/>
      <c r="E135" s="145" t="s">
        <v>1</v>
      </c>
      <c r="F135" s="146"/>
      <c r="H135" s="147"/>
      <c r="L135" s="144"/>
      <c r="M135" s="148"/>
      <c r="N135" s="149"/>
      <c r="O135" s="149"/>
      <c r="P135" s="149"/>
      <c r="Q135" s="149"/>
      <c r="R135" s="149"/>
      <c r="S135" s="149"/>
      <c r="T135" s="150"/>
      <c r="AT135" s="145" t="s">
        <v>120</v>
      </c>
      <c r="AU135" s="145" t="s">
        <v>77</v>
      </c>
      <c r="AV135" s="14" t="s">
        <v>118</v>
      </c>
      <c r="AW135" s="14" t="s">
        <v>27</v>
      </c>
      <c r="AX135" s="14" t="s">
        <v>75</v>
      </c>
      <c r="AY135" s="145" t="s">
        <v>109</v>
      </c>
    </row>
    <row r="136" spans="1:65" s="11" customFormat="1" ht="25.9" customHeight="1">
      <c r="B136" s="105"/>
      <c r="D136" s="106" t="s">
        <v>69</v>
      </c>
      <c r="E136" s="107" t="s">
        <v>239</v>
      </c>
      <c r="F136" s="107" t="s">
        <v>240</v>
      </c>
      <c r="J136" s="108">
        <f>BK136</f>
        <v>0</v>
      </c>
      <c r="L136" s="105"/>
      <c r="M136" s="109"/>
      <c r="N136" s="110"/>
      <c r="O136" s="110"/>
      <c r="P136" s="111">
        <f>SUM(P137:P138)</f>
        <v>0</v>
      </c>
      <c r="Q136" s="110"/>
      <c r="R136" s="111">
        <f>SUM(R137:R138)</f>
        <v>0</v>
      </c>
      <c r="S136" s="110"/>
      <c r="T136" s="112">
        <f>SUM(T137:T138)</f>
        <v>0</v>
      </c>
      <c r="AR136" s="106" t="s">
        <v>118</v>
      </c>
      <c r="AT136" s="113" t="s">
        <v>69</v>
      </c>
      <c r="AU136" s="113" t="s">
        <v>70</v>
      </c>
      <c r="AY136" s="106" t="s">
        <v>109</v>
      </c>
      <c r="BK136" s="114">
        <f>SUM(BK137:BK138)</f>
        <v>0</v>
      </c>
    </row>
    <row r="137" spans="1:65" s="2" customFormat="1" ht="18.75" customHeight="1">
      <c r="A137" s="28"/>
      <c r="B137" s="117"/>
      <c r="C137" s="118" t="s">
        <v>241</v>
      </c>
      <c r="D137" s="118" t="s">
        <v>113</v>
      </c>
      <c r="E137" s="119" t="s">
        <v>242</v>
      </c>
      <c r="F137" s="165" t="s">
        <v>250</v>
      </c>
      <c r="G137" s="121" t="s">
        <v>243</v>
      </c>
      <c r="H137" s="122">
        <v>2</v>
      </c>
      <c r="I137" s="123"/>
      <c r="J137" s="123">
        <f>ROUND(I137*H137,2)</f>
        <v>0</v>
      </c>
      <c r="K137" s="120" t="s">
        <v>1</v>
      </c>
      <c r="L137" s="29"/>
      <c r="M137" s="124" t="s">
        <v>1</v>
      </c>
      <c r="N137" s="125" t="s">
        <v>35</v>
      </c>
      <c r="O137" s="126">
        <v>0</v>
      </c>
      <c r="P137" s="126">
        <f>O137*H137</f>
        <v>0</v>
      </c>
      <c r="Q137" s="126">
        <v>0</v>
      </c>
      <c r="R137" s="126">
        <f>Q137*H137</f>
        <v>0</v>
      </c>
      <c r="S137" s="126">
        <v>0</v>
      </c>
      <c r="T137" s="127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28" t="s">
        <v>224</v>
      </c>
      <c r="AT137" s="128" t="s">
        <v>113</v>
      </c>
      <c r="AU137" s="128" t="s">
        <v>75</v>
      </c>
      <c r="AY137" s="16" t="s">
        <v>109</v>
      </c>
      <c r="BE137" s="129">
        <f>IF(N137="základní",J137,0)</f>
        <v>0</v>
      </c>
      <c r="BF137" s="129">
        <f>IF(N137="snížená",J137,0)</f>
        <v>0</v>
      </c>
      <c r="BG137" s="129">
        <f>IF(N137="zákl. přenesená",J137,0)</f>
        <v>0</v>
      </c>
      <c r="BH137" s="129">
        <f>IF(N137="sníž. přenesená",J137,0)</f>
        <v>0</v>
      </c>
      <c r="BI137" s="129">
        <f>IF(N137="nulová",J137,0)</f>
        <v>0</v>
      </c>
      <c r="BJ137" s="16" t="s">
        <v>75</v>
      </c>
      <c r="BK137" s="129">
        <f>ROUND(I137*H137,2)</f>
        <v>0</v>
      </c>
      <c r="BL137" s="16" t="s">
        <v>224</v>
      </c>
      <c r="BM137" s="128" t="s">
        <v>244</v>
      </c>
    </row>
    <row r="138" spans="1:65" s="2" customFormat="1" ht="16.5" customHeight="1">
      <c r="A138" s="28"/>
      <c r="B138" s="117"/>
      <c r="C138" s="118" t="s">
        <v>7</v>
      </c>
      <c r="D138" s="118" t="s">
        <v>113</v>
      </c>
      <c r="E138" s="119" t="s">
        <v>245</v>
      </c>
      <c r="F138" s="120" t="s">
        <v>261</v>
      </c>
      <c r="G138" s="121" t="s">
        <v>243</v>
      </c>
      <c r="H138" s="122">
        <v>1</v>
      </c>
      <c r="I138" s="123"/>
      <c r="J138" s="123">
        <f>ROUND(I138*H138,2)</f>
        <v>0</v>
      </c>
      <c r="K138" s="120" t="s">
        <v>1</v>
      </c>
      <c r="L138" s="29"/>
      <c r="M138" s="124" t="s">
        <v>1</v>
      </c>
      <c r="N138" s="125" t="s">
        <v>35</v>
      </c>
      <c r="O138" s="126">
        <v>0</v>
      </c>
      <c r="P138" s="126">
        <f>O138*H138</f>
        <v>0</v>
      </c>
      <c r="Q138" s="126">
        <v>0</v>
      </c>
      <c r="R138" s="126">
        <f>Q138*H138</f>
        <v>0</v>
      </c>
      <c r="S138" s="126">
        <v>0</v>
      </c>
      <c r="T138" s="127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28" t="s">
        <v>224</v>
      </c>
      <c r="AT138" s="128" t="s">
        <v>113</v>
      </c>
      <c r="AU138" s="128" t="s">
        <v>75</v>
      </c>
      <c r="AY138" s="16" t="s">
        <v>109</v>
      </c>
      <c r="BE138" s="129">
        <f>IF(N138="základní",J138,0)</f>
        <v>0</v>
      </c>
      <c r="BF138" s="129">
        <f>IF(N138="snížená",J138,0)</f>
        <v>0</v>
      </c>
      <c r="BG138" s="129">
        <f>IF(N138="zákl. přenesená",J138,0)</f>
        <v>0</v>
      </c>
      <c r="BH138" s="129">
        <f>IF(N138="sníž. přenesená",J138,0)</f>
        <v>0</v>
      </c>
      <c r="BI138" s="129">
        <f>IF(N138="nulová",J138,0)</f>
        <v>0</v>
      </c>
      <c r="BJ138" s="16" t="s">
        <v>75</v>
      </c>
      <c r="BK138" s="129">
        <f>ROUND(I138*H138,2)</f>
        <v>0</v>
      </c>
      <c r="BL138" s="16" t="s">
        <v>224</v>
      </c>
      <c r="BM138" s="128" t="s">
        <v>246</v>
      </c>
    </row>
    <row r="139" spans="1:65" s="2" customFormat="1" ht="6.95" customHeight="1">
      <c r="A139" s="28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29"/>
      <c r="M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</row>
    <row r="141" spans="1:65" s="11" customFormat="1" ht="25.9" customHeight="1">
      <c r="B141" s="110"/>
      <c r="D141" s="106"/>
      <c r="E141" s="107"/>
      <c r="F141" s="107"/>
      <c r="J141" s="108"/>
      <c r="K141" s="110"/>
      <c r="L141" s="110"/>
      <c r="M141" s="109"/>
      <c r="N141" s="110"/>
      <c r="O141" s="110"/>
      <c r="P141" s="111"/>
      <c r="Q141" s="110"/>
      <c r="R141" s="111"/>
      <c r="S141" s="110"/>
      <c r="T141" s="112"/>
      <c r="AR141" s="106"/>
      <c r="AT141" s="113"/>
      <c r="AU141" s="113"/>
      <c r="AY141" s="106"/>
      <c r="BK141" s="114"/>
    </row>
  </sheetData>
  <autoFilter ref="C45:K138"/>
  <mergeCells count="2">
    <mergeCell ref="E38:H38"/>
    <mergeCell ref="E7:H7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Příloha č.1_Specifikace </vt:lpstr>
      <vt:lpstr>'Příloha č.1_Specifikace '!Názvy_tisku</vt:lpstr>
      <vt:lpstr>'Rekapitulace stavby'!Názvy_tisku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DESKTOP-92SI7F3\OEM</dc:creator>
  <cp:lastModifiedBy>zak@zshanspaulka.cz</cp:lastModifiedBy>
  <dcterms:created xsi:type="dcterms:W3CDTF">2021-06-21T19:12:47Z</dcterms:created>
  <dcterms:modified xsi:type="dcterms:W3CDTF">2022-05-19T07:03:42Z</dcterms:modified>
</cp:coreProperties>
</file>